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drawings/drawing2.xml" ContentType="application/vnd.openxmlformats-officedocument.drawing+xml"/>
  <Override PartName="/xl/embeddings/oleObject1.bin" ContentType="application/vnd.openxmlformats-officedocument.oleObject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916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romy/Documents/"/>
    </mc:Choice>
  </mc:AlternateContent>
  <xr:revisionPtr revIDLastSave="0" documentId="8_{1569E5D9-267F-F74A-823F-8850BC934D47}" xr6:coauthVersionLast="47" xr6:coauthVersionMax="47" xr10:uidLastSave="{00000000-0000-0000-0000-000000000000}"/>
  <bookViews>
    <workbookView xWindow="0" yWindow="760" windowWidth="29400" windowHeight="18360" xr2:uid="{00000000-000D-0000-FFFF-FFFF00000000}"/>
  </bookViews>
  <sheets>
    <sheet name="Journal et pièces" sheetId="1" r:id="rId1"/>
    <sheet name="FISCAL" sheetId="10" r:id="rId2"/>
    <sheet name="Grand-livre" sheetId="2" r:id="rId3"/>
    <sheet name="Balance" sheetId="3" r:id="rId4"/>
    <sheet name="Résultat" sheetId="4" r:id="rId5"/>
    <sheet name="Bilan" sheetId="5" r:id="rId6"/>
  </sheets>
  <externalReferences>
    <externalReference r:id="rId7"/>
    <externalReference r:id="rId8"/>
    <externalReference r:id="rId9"/>
  </externalReferences>
  <definedNames>
    <definedName name="Adrien">'Journal et pièces'!$C$19:$C$328</definedName>
    <definedName name="Beg_Bal">#REF!</definedName>
    <definedName name="End_Bal">'[1]Tableau d''amortissement'!$I$19:$I$378</definedName>
    <definedName name="Extra_Pay">#REF!</definedName>
    <definedName name="Header_Row">ROW('[1]Tableau d''amortissement'!#REF!)</definedName>
    <definedName name="Int">#REF!</definedName>
    <definedName name="Interest_Rate">'[1]Tableau d''amortissement'!$D$6</definedName>
    <definedName name="JOURSMOIS">'Journal et pièces'!$P$25:$R$36</definedName>
    <definedName name="Last_Row">IF(Values_Entered,Header_Row+Number_of_Payments,Header_Row)</definedName>
    <definedName name="Loan_Amount">'[1]Tableau d''amortissement'!$D$5</definedName>
    <definedName name="Loan_Start">'[1]Tableau d''amortissement'!$D$9</definedName>
    <definedName name="Loan_Year">'Journal et pièces'!$D$7</definedName>
    <definedName name="Loan_Years">'[1]Tableau d''amortissement'!$D$7</definedName>
    <definedName name="NBJOURS">'Journal et pièces'!$P$24:$Q$36</definedName>
    <definedName name="Num_Pmt_Per_Year">#REF!</definedName>
    <definedName name="Number_of_Payments">MATCH(0.01,End_Bal,-1)+1</definedName>
    <definedName name="Pay_Num">#REF!</definedName>
    <definedName name="Princ">#REF!</definedName>
    <definedName name="Sched_Pay">#REF!</definedName>
    <definedName name="Scheduled_Extra_Payments">#REF!</definedName>
    <definedName name="Scheduled_Monthly_Payment">#REF!</definedName>
    <definedName name="Total_Pay">#REF!</definedName>
    <definedName name="Values_Entered">IF(Loan_Amount*Interest_Rate*Loan_Years*Loan_Start&gt;0,1,0)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N22" i="1" l="1"/>
  <c r="N20" i="1"/>
  <c r="O21" i="1"/>
  <c r="N19" i="1"/>
  <c r="N17" i="1"/>
  <c r="O18" i="1"/>
  <c r="N16" i="1"/>
  <c r="N15" i="1"/>
  <c r="D20" i="10"/>
  <c r="B19" i="10"/>
  <c r="D19" i="10" s="1"/>
  <c r="B20" i="10"/>
  <c r="D240" i="1"/>
  <c r="C178" i="1"/>
  <c r="D180" i="1"/>
  <c r="N76" i="1" l="1"/>
  <c r="I218" i="2"/>
  <c r="F180" i="1"/>
  <c r="F291" i="1" l="1"/>
  <c r="C287" i="1"/>
  <c r="C288" i="1" s="1"/>
  <c r="D286" i="1"/>
  <c r="G286" i="1" l="1"/>
  <c r="E286" i="1"/>
  <c r="C289" i="1"/>
  <c r="B287" i="1"/>
  <c r="B288" i="1" s="1"/>
  <c r="B289" i="1" s="1"/>
  <c r="B290" i="1" s="1"/>
  <c r="D287" i="1" l="1"/>
  <c r="G287" i="1" s="1"/>
  <c r="C290" i="1"/>
  <c r="D289" i="1"/>
  <c r="G289" i="1" s="1"/>
  <c r="D288" i="1"/>
  <c r="G288" i="1" s="1"/>
  <c r="E287" i="1"/>
  <c r="E20" i="5"/>
  <c r="B43" i="5"/>
  <c r="E21" i="5" s="1"/>
  <c r="E288" i="1" l="1"/>
  <c r="D290" i="1"/>
  <c r="G290" i="1" s="1"/>
  <c r="G291" i="1" s="1"/>
  <c r="E289" i="1" l="1"/>
  <c r="E28" i="3"/>
  <c r="D32" i="3"/>
  <c r="F32" i="3" s="1"/>
  <c r="M70" i="2"/>
  <c r="K70" i="2"/>
  <c r="I70" i="2"/>
  <c r="I81" i="2" s="1"/>
  <c r="K64" i="2"/>
  <c r="I64" i="2"/>
  <c r="I192" i="2"/>
  <c r="K81" i="2" l="1"/>
  <c r="E290" i="1"/>
  <c r="D291" i="1" l="1"/>
  <c r="E32" i="5"/>
  <c r="E16" i="5"/>
  <c r="H22" i="5"/>
  <c r="C32" i="5"/>
  <c r="J103" i="3"/>
  <c r="C23" i="4"/>
  <c r="C29" i="4" s="1"/>
  <c r="F23" i="4"/>
  <c r="F29" i="4" s="1"/>
  <c r="F33" i="4" s="1"/>
  <c r="B32" i="4"/>
  <c r="C31" i="4" l="1"/>
  <c r="E36" i="5"/>
  <c r="C16" i="5"/>
  <c r="C36" i="5" s="1"/>
  <c r="E23" i="4"/>
  <c r="E29" i="4" s="1"/>
  <c r="E33" i="4" s="1"/>
  <c r="B23" i="4"/>
  <c r="B29" i="4" s="1"/>
  <c r="B33" i="4" s="1"/>
  <c r="B16" i="5"/>
  <c r="C33" i="4"/>
  <c r="D16" i="5" l="1"/>
  <c r="B31" i="4"/>
  <c r="G20" i="5" s="1"/>
  <c r="G22" i="5" l="1"/>
  <c r="D89" i="10" l="1"/>
  <c r="D269" i="1" l="1"/>
  <c r="N251" i="1"/>
  <c r="O251" i="1"/>
  <c r="D255" i="1" l="1"/>
  <c r="C256" i="1"/>
  <c r="B256" i="1"/>
  <c r="B257" i="1" s="1"/>
  <c r="B258" i="1" s="1"/>
  <c r="B259" i="1" s="1"/>
  <c r="B260" i="1" s="1"/>
  <c r="B261" i="1" s="1"/>
  <c r="B262" i="1" s="1"/>
  <c r="B241" i="1"/>
  <c r="O32" i="1"/>
  <c r="N32" i="1"/>
  <c r="G59" i="1"/>
  <c r="H61" i="1" s="1"/>
  <c r="D96" i="10"/>
  <c r="D82" i="10"/>
  <c r="D121" i="10"/>
  <c r="D105" i="10"/>
  <c r="D87" i="10"/>
  <c r="R47" i="10"/>
  <c r="D51" i="10" s="1"/>
  <c r="R45" i="10"/>
  <c r="D52" i="10" s="1"/>
  <c r="K170" i="2" s="1"/>
  <c r="K171" i="2" s="1"/>
  <c r="D56" i="3" s="1"/>
  <c r="D47" i="10"/>
  <c r="C47" i="10"/>
  <c r="B32" i="10"/>
  <c r="C33" i="10"/>
  <c r="C42" i="10"/>
  <c r="D27" i="10"/>
  <c r="C21" i="10"/>
  <c r="R51" i="10"/>
  <c r="R49" i="10"/>
  <c r="R39" i="10"/>
  <c r="K10" i="10"/>
  <c r="R8" i="10"/>
  <c r="K8" i="10"/>
  <c r="R6" i="10"/>
  <c r="K176" i="2" l="1"/>
  <c r="D55" i="10"/>
  <c r="B242" i="1"/>
  <c r="B243" i="1" s="1"/>
  <c r="B244" i="1" s="1"/>
  <c r="B245" i="1" s="1"/>
  <c r="D103" i="10"/>
  <c r="D256" i="1"/>
  <c r="C257" i="1"/>
  <c r="C241" i="1"/>
  <c r="D241" i="1" s="1"/>
  <c r="D119" i="10"/>
  <c r="H62" i="1"/>
  <c r="H63" i="1" s="1"/>
  <c r="B33" i="10"/>
  <c r="B21" i="10"/>
  <c r="B47" i="10"/>
  <c r="D21" i="10"/>
  <c r="D33" i="10"/>
  <c r="D42" i="10"/>
  <c r="B42" i="10"/>
  <c r="C27" i="10"/>
  <c r="R18" i="10" s="1"/>
  <c r="B27" i="10"/>
  <c r="K6" i="10" s="1"/>
  <c r="R54" i="10"/>
  <c r="M176" i="2" l="1"/>
  <c r="K177" i="2"/>
  <c r="R37" i="10"/>
  <c r="C53" i="10"/>
  <c r="I186" i="2" s="1"/>
  <c r="D120" i="10"/>
  <c r="D122" i="10" s="1"/>
  <c r="C258" i="1"/>
  <c r="D257" i="1"/>
  <c r="E255" i="1"/>
  <c r="F255" i="1" s="1"/>
  <c r="C261" i="1"/>
  <c r="E240" i="1"/>
  <c r="F240" i="1" s="1"/>
  <c r="C242" i="1"/>
  <c r="K59" i="10"/>
  <c r="K64" i="10" s="1"/>
  <c r="C54" i="10" s="1"/>
  <c r="R71" i="10"/>
  <c r="O18" i="10"/>
  <c r="O162" i="1"/>
  <c r="N162" i="1"/>
  <c r="N140" i="1"/>
  <c r="D144" i="1"/>
  <c r="F143" i="1"/>
  <c r="C143" i="1"/>
  <c r="F136" i="1"/>
  <c r="C136" i="1"/>
  <c r="B136" i="1"/>
  <c r="B137" i="1" s="1"/>
  <c r="C135" i="1"/>
  <c r="F128" i="1"/>
  <c r="C128" i="1"/>
  <c r="B128" i="1"/>
  <c r="C127" i="1"/>
  <c r="D162" i="1"/>
  <c r="E153" i="1"/>
  <c r="E154" i="1" s="1"/>
  <c r="E155" i="1" s="1"/>
  <c r="E156" i="1" s="1"/>
  <c r="E157" i="1" s="1"/>
  <c r="M177" i="2" l="1"/>
  <c r="E57" i="3" s="1"/>
  <c r="D57" i="3"/>
  <c r="D61" i="3" s="1"/>
  <c r="M186" i="2"/>
  <c r="M187" i="2" s="1"/>
  <c r="F59" i="3" s="1"/>
  <c r="I187" i="2"/>
  <c r="C59" i="3" s="1"/>
  <c r="C55" i="10"/>
  <c r="I180" i="2"/>
  <c r="D261" i="1"/>
  <c r="E241" i="1"/>
  <c r="F241" i="1" s="1"/>
  <c r="E256" i="1"/>
  <c r="F256" i="1" s="1"/>
  <c r="C259" i="1"/>
  <c r="D258" i="1"/>
  <c r="C262" i="1"/>
  <c r="D242" i="1"/>
  <c r="C243" i="1"/>
  <c r="O140" i="1"/>
  <c r="O113" i="1"/>
  <c r="N113" i="1"/>
  <c r="O76" i="1"/>
  <c r="F61" i="3" l="1"/>
  <c r="G33" i="5" s="1"/>
  <c r="G36" i="5" s="1"/>
  <c r="M180" i="2"/>
  <c r="I181" i="2"/>
  <c r="E257" i="1"/>
  <c r="F257" i="1" s="1"/>
  <c r="E242" i="1"/>
  <c r="F242" i="1" s="1"/>
  <c r="C260" i="1"/>
  <c r="D259" i="1"/>
  <c r="D243" i="1"/>
  <c r="C244" i="1"/>
  <c r="G203" i="1"/>
  <c r="C58" i="3" l="1"/>
  <c r="C61" i="3" s="1"/>
  <c r="M181" i="2"/>
  <c r="E58" i="3" s="1"/>
  <c r="D260" i="1"/>
  <c r="E258" i="1"/>
  <c r="F258" i="1" s="1"/>
  <c r="E243" i="1"/>
  <c r="F243" i="1" s="1"/>
  <c r="C245" i="1"/>
  <c r="D244" i="1"/>
  <c r="D199" i="1"/>
  <c r="D181" i="1"/>
  <c r="E61" i="3" l="1"/>
  <c r="E259" i="1"/>
  <c r="E244" i="1"/>
  <c r="D196" i="1"/>
  <c r="D192" i="1"/>
  <c r="D184" i="1"/>
  <c r="E180" i="1"/>
  <c r="G180" i="1" s="1"/>
  <c r="C181" i="1" s="1"/>
  <c r="F181" i="1" s="1"/>
  <c r="E181" i="1" s="1"/>
  <c r="G181" i="1" s="1"/>
  <c r="C182" i="1" s="1"/>
  <c r="F182" i="1" s="1"/>
  <c r="D195" i="1"/>
  <c r="D191" i="1"/>
  <c r="D187" i="1"/>
  <c r="D183" i="1"/>
  <c r="C158" i="1" s="1"/>
  <c r="D198" i="1"/>
  <c r="D194" i="1"/>
  <c r="D190" i="1"/>
  <c r="D186" i="1"/>
  <c r="D182" i="1"/>
  <c r="D188" i="1"/>
  <c r="D197" i="1"/>
  <c r="D193" i="1"/>
  <c r="D189" i="1"/>
  <c r="D185" i="1"/>
  <c r="B32" i="5" l="1"/>
  <c r="B36" i="5" s="1"/>
  <c r="D32" i="5"/>
  <c r="D36" i="5" s="1"/>
  <c r="G39" i="5" s="1"/>
  <c r="D245" i="1"/>
  <c r="D246" i="1" s="1"/>
  <c r="F244" i="1"/>
  <c r="E260" i="1"/>
  <c r="F259" i="1"/>
  <c r="C162" i="1"/>
  <c r="F163" i="1" s="1"/>
  <c r="E158" i="1"/>
  <c r="E159" i="1" s="1"/>
  <c r="E160" i="1" s="1"/>
  <c r="E161" i="1" s="1"/>
  <c r="E182" i="1"/>
  <c r="G182" i="1" s="1"/>
  <c r="C183" i="1" s="1"/>
  <c r="F183" i="1" s="1"/>
  <c r="F145" i="1"/>
  <c r="B145" i="1"/>
  <c r="E245" i="1" l="1"/>
  <c r="E261" i="1"/>
  <c r="F260" i="1"/>
  <c r="E183" i="1"/>
  <c r="G183" i="1" s="1"/>
  <c r="C184" i="1" s="1"/>
  <c r="F184" i="1" s="1"/>
  <c r="D145" i="1"/>
  <c r="C145" i="1" s="1"/>
  <c r="B129" i="1"/>
  <c r="F261" i="1" l="1"/>
  <c r="D262" i="1"/>
  <c r="D263" i="1" s="1"/>
  <c r="E184" i="1"/>
  <c r="G184" i="1" s="1"/>
  <c r="C185" i="1" s="1"/>
  <c r="F185" i="1" s="1"/>
  <c r="G143" i="1"/>
  <c r="H143" i="1" s="1"/>
  <c r="G144" i="1"/>
  <c r="H144" i="1" s="1"/>
  <c r="G145" i="1"/>
  <c r="H145" i="1" s="1"/>
  <c r="B112" i="1"/>
  <c r="D112" i="1" s="1"/>
  <c r="B111" i="1"/>
  <c r="B103" i="1"/>
  <c r="B107" i="1" s="1"/>
  <c r="B96" i="1"/>
  <c r="G96" i="1" s="1"/>
  <c r="B97" i="1"/>
  <c r="D97" i="1" s="1"/>
  <c r="B94" i="1"/>
  <c r="G94" i="1" s="1"/>
  <c r="B95" i="1"/>
  <c r="G95" i="1" s="1"/>
  <c r="G100" i="1"/>
  <c r="D100" i="1"/>
  <c r="E262" i="1" l="1"/>
  <c r="E185" i="1"/>
  <c r="G185" i="1" s="1"/>
  <c r="C186" i="1" s="1"/>
  <c r="F186" i="1" s="1"/>
  <c r="E186" i="1" s="1"/>
  <c r="D95" i="1"/>
  <c r="D94" i="1"/>
  <c r="D96" i="1"/>
  <c r="G112" i="1"/>
  <c r="D107" i="1"/>
  <c r="B108" i="1"/>
  <c r="G108" i="1" s="1"/>
  <c r="G97" i="1"/>
  <c r="G107" i="1"/>
  <c r="G186" i="1" l="1"/>
  <c r="C187" i="1" s="1"/>
  <c r="F187" i="1" s="1"/>
  <c r="D108" i="1"/>
  <c r="G111" i="1"/>
  <c r="D111" i="1"/>
  <c r="G103" i="1"/>
  <c r="D103" i="1"/>
  <c r="E187" i="1" l="1"/>
  <c r="G187" i="1" s="1"/>
  <c r="C188" i="1" s="1"/>
  <c r="F188" i="1" s="1"/>
  <c r="E188" i="1" s="1"/>
  <c r="G104" i="1"/>
  <c r="G114" i="1" s="1"/>
  <c r="A121" i="1" s="1"/>
  <c r="D104" i="1"/>
  <c r="D114" i="1" s="1"/>
  <c r="D116" i="1" s="1"/>
  <c r="H81" i="1"/>
  <c r="H83" i="1" s="1"/>
  <c r="H71" i="1"/>
  <c r="H73" i="1" s="1"/>
  <c r="H49" i="1"/>
  <c r="H51" i="1" s="1"/>
  <c r="H38" i="1"/>
  <c r="H40" i="1" s="1"/>
  <c r="H28" i="1"/>
  <c r="H27" i="1"/>
  <c r="H16" i="1"/>
  <c r="H18" i="1" s="1"/>
  <c r="H7" i="1"/>
  <c r="D136" i="1" s="1"/>
  <c r="D137" i="1" s="1"/>
  <c r="C137" i="1" s="1"/>
  <c r="H6" i="1"/>
  <c r="D128" i="1" s="1"/>
  <c r="D129" i="1" s="1"/>
  <c r="C129" i="1" s="1"/>
  <c r="G135" i="1" l="1"/>
  <c r="H135" i="1" s="1"/>
  <c r="G136" i="1"/>
  <c r="H136" i="1" s="1"/>
  <c r="G137" i="1"/>
  <c r="H137" i="1" s="1"/>
  <c r="G188" i="1"/>
  <c r="C189" i="1" s="1"/>
  <c r="G129" i="1"/>
  <c r="H129" i="1" s="1"/>
  <c r="G127" i="1"/>
  <c r="H127" i="1" s="1"/>
  <c r="G128" i="1"/>
  <c r="H128" i="1" s="1"/>
  <c r="H74" i="1"/>
  <c r="H75" i="1" s="1"/>
  <c r="H52" i="1"/>
  <c r="H53" i="1" s="1"/>
  <c r="B117" i="1"/>
  <c r="D117" i="1" s="1"/>
  <c r="D118" i="1" s="1"/>
  <c r="H84" i="1"/>
  <c r="H85" i="1" s="1"/>
  <c r="H42" i="1"/>
  <c r="H29" i="1"/>
  <c r="H31" i="1" s="1"/>
  <c r="H19" i="1"/>
  <c r="H20" i="1" s="1"/>
  <c r="H8" i="1"/>
  <c r="F189" i="1" l="1"/>
  <c r="H9" i="1"/>
  <c r="H10" i="1" s="1"/>
  <c r="E189" i="1" l="1"/>
  <c r="G189" i="1" s="1"/>
  <c r="C190" i="1" s="1"/>
  <c r="F190" i="1" l="1"/>
  <c r="E190" i="1" s="1"/>
  <c r="G190" i="1" s="1"/>
  <c r="C191" i="1" s="1"/>
  <c r="F191" i="1" l="1"/>
  <c r="E191" i="1" s="1"/>
  <c r="G191" i="1" s="1"/>
  <c r="C192" i="1" s="1"/>
  <c r="F192" i="1" s="1"/>
  <c r="E192" i="1" s="1"/>
  <c r="G192" i="1" l="1"/>
  <c r="C193" i="1" s="1"/>
  <c r="F193" i="1" s="1"/>
  <c r="E193" i="1" s="1"/>
  <c r="G193" i="1" l="1"/>
  <c r="C194" i="1" s="1"/>
  <c r="F194" i="1" s="1"/>
  <c r="E194" i="1" s="1"/>
  <c r="G194" i="1" s="1"/>
  <c r="C195" i="1" s="1"/>
  <c r="F195" i="1" s="1"/>
  <c r="E195" i="1" s="1"/>
  <c r="G195" i="1" l="1"/>
  <c r="C196" i="1" s="1"/>
  <c r="F196" i="1" s="1"/>
  <c r="E196" i="1" s="1"/>
  <c r="G196" i="1" l="1"/>
  <c r="C197" i="1" s="1"/>
  <c r="F197" i="1" s="1"/>
  <c r="E197" i="1" s="1"/>
  <c r="G197" i="1" l="1"/>
  <c r="C198" i="1" s="1"/>
  <c r="F198" i="1" l="1"/>
  <c r="E198" i="1" s="1"/>
  <c r="G198" i="1" s="1"/>
  <c r="C199" i="1" s="1"/>
  <c r="F199" i="1" l="1"/>
  <c r="F200" i="1" s="1"/>
  <c r="E199" i="1" l="1"/>
  <c r="G199" i="1" s="1"/>
  <c r="E200" i="1" l="1"/>
  <c r="H33" i="5"/>
  <c r="H36" i="5" s="1"/>
</calcChain>
</file>

<file path=xl/sharedStrings.xml><?xml version="1.0" encoding="utf-8"?>
<sst xmlns="http://schemas.openxmlformats.org/spreadsheetml/2006/main" count="1676" uniqueCount="913">
  <si>
    <t>FACTURÉ À</t>
  </si>
  <si>
    <t>DESCRIPTION</t>
  </si>
  <si>
    <t>QTÉ</t>
  </si>
  <si>
    <t>PRIX UNITAIRE</t>
  </si>
  <si>
    <t>MONTANT</t>
  </si>
  <si>
    <t>SOUS-TOTAL</t>
  </si>
  <si>
    <t>TOTAL</t>
  </si>
  <si>
    <t>DUPONT</t>
  </si>
  <si>
    <t>BLAFFART</t>
  </si>
  <si>
    <t>Matière première -blocs acier</t>
  </si>
  <si>
    <t>Mèches</t>
  </si>
  <si>
    <t>TVA 20%</t>
  </si>
  <si>
    <t>DURAND</t>
  </si>
  <si>
    <t>1 machine</t>
  </si>
  <si>
    <t>Amortissement 5 ans</t>
  </si>
  <si>
    <t>1 Loyer mensuel</t>
  </si>
  <si>
    <t>Charges</t>
  </si>
  <si>
    <t xml:space="preserve">TVA </t>
  </si>
  <si>
    <t>DUDUISSON</t>
  </si>
  <si>
    <t>Prime mensuelle d'assurance</t>
  </si>
  <si>
    <t>Expertise comptable - frais mensuels</t>
  </si>
  <si>
    <t>1 pièce usinée XB 22</t>
  </si>
  <si>
    <t>FACTURÉ À SASOC</t>
  </si>
  <si>
    <t>FACTURÉ À SATHERM</t>
  </si>
  <si>
    <t>Part salariale</t>
  </si>
  <si>
    <t>Part patronale</t>
  </si>
  <si>
    <t>Brut</t>
  </si>
  <si>
    <t>Base</t>
  </si>
  <si>
    <t>Taux</t>
  </si>
  <si>
    <t>Montant</t>
  </si>
  <si>
    <t>Urssaf</t>
  </si>
  <si>
    <t xml:space="preserve">Cotisations sur la totalité du salaire </t>
  </si>
  <si>
    <t>Cotisations plafonnées à 3428€*</t>
  </si>
  <si>
    <t>Cotisation maladie supplémentaire</t>
  </si>
  <si>
    <t>Complément cotisation maladie</t>
  </si>
  <si>
    <t>Assurance chômage</t>
  </si>
  <si>
    <t>Chômage + AGS</t>
  </si>
  <si>
    <t xml:space="preserve">Retraite complémentaire obligatoire </t>
  </si>
  <si>
    <t>Retraite complémentaire + CEG + CET T1</t>
  </si>
  <si>
    <t>Retraite complémentaire + CEG + CET T2</t>
  </si>
  <si>
    <t>CSG - CRDS</t>
  </si>
  <si>
    <t>CSG déductible</t>
  </si>
  <si>
    <t>CSG CRDS non déductible</t>
  </si>
  <si>
    <t>Autres cotisations</t>
  </si>
  <si>
    <t>FNAL plafonné</t>
  </si>
  <si>
    <t>Contribution au dialogue social</t>
  </si>
  <si>
    <t>Montant total des cotisations retenues</t>
  </si>
  <si>
    <t>Salaire avant PAS</t>
  </si>
  <si>
    <t>PAS</t>
  </si>
  <si>
    <t>Salaire net payé à payer</t>
  </si>
  <si>
    <t>Coût global pour l'employeur</t>
  </si>
  <si>
    <t>Les Stocks</t>
  </si>
  <si>
    <t>Stock initial</t>
  </si>
  <si>
    <t>Stock final</t>
  </si>
  <si>
    <t>Entrée</t>
  </si>
  <si>
    <t>Total</t>
  </si>
  <si>
    <t>Entrées</t>
  </si>
  <si>
    <t>Sorties</t>
  </si>
  <si>
    <t>Libellé E</t>
  </si>
  <si>
    <t>Quantité E</t>
  </si>
  <si>
    <t>PU E</t>
  </si>
  <si>
    <t>Montant E</t>
  </si>
  <si>
    <t>Libellé S</t>
  </si>
  <si>
    <t>Quantité S</t>
  </si>
  <si>
    <t>PU S</t>
  </si>
  <si>
    <t>Montant S</t>
  </si>
  <si>
    <t>Sortie</t>
  </si>
  <si>
    <t>Stock kits matière première -blocs acier</t>
  </si>
  <si>
    <t>Stock kits matière première -mèches</t>
  </si>
  <si>
    <t>Stock kits encours de production</t>
  </si>
  <si>
    <t>6- Emprunt</t>
  </si>
  <si>
    <t>Synthèse des éléments fournis :</t>
  </si>
  <si>
    <t>Montant du prêt</t>
  </si>
  <si>
    <t>Mensualité</t>
  </si>
  <si>
    <t>Taux d'intérêt annuel</t>
  </si>
  <si>
    <t>Durée du prêt en années</t>
  </si>
  <si>
    <t>Nombre de versements par an</t>
  </si>
  <si>
    <t>Date de début de l'emprunt</t>
  </si>
  <si>
    <t>Montant des intérêts</t>
  </si>
  <si>
    <t>Mensualité n°</t>
  </si>
  <si>
    <t>Date du versement</t>
  </si>
  <si>
    <t>Solde initial</t>
  </si>
  <si>
    <t>Versement total</t>
  </si>
  <si>
    <t>Capital remboursé</t>
  </si>
  <si>
    <t>Intérêts</t>
  </si>
  <si>
    <t>Reste à rembourser</t>
  </si>
  <si>
    <t>Machine CN</t>
  </si>
  <si>
    <t>Caractéristiques du prêt :</t>
  </si>
  <si>
    <t>Amortissement</t>
  </si>
  <si>
    <t>7ans</t>
  </si>
  <si>
    <t>Date d'achat</t>
  </si>
  <si>
    <t>Situation de votre compte COMPTE COURANT M ADRIEN MULLER (EUR) au 08/08/2021</t>
  </si>
  <si>
    <t>R.I.B. : 10278 01242 00020583601</t>
  </si>
  <si>
    <t xml:space="preserve">Solde initial : </t>
  </si>
  <si>
    <t>Liste de vos comptes</t>
  </si>
  <si>
    <t>Date</t>
  </si>
  <si>
    <t>Libellé</t>
  </si>
  <si>
    <t>Débit</t>
  </si>
  <si>
    <t>Crédit</t>
  </si>
  <si>
    <t>Solde</t>
  </si>
  <si>
    <t xml:space="preserve">Solde au 31/12/2021 : </t>
  </si>
  <si>
    <t>B</t>
  </si>
  <si>
    <t>Taux trimestriel = 1,20%/4</t>
  </si>
  <si>
    <t>Intérêts = solde initial x taux mensualité</t>
  </si>
  <si>
    <t>Formule</t>
  </si>
  <si>
    <t>Capital remboursé = versement - intérêts</t>
  </si>
  <si>
    <t>DUPUIS IMMOBILIER</t>
  </si>
  <si>
    <t>DUBUISSON</t>
  </si>
  <si>
    <t>1- Les achats Décembre</t>
  </si>
  <si>
    <t>2- Les ventes de décembre</t>
  </si>
  <si>
    <t>4- Les Stocks au 31/12</t>
  </si>
  <si>
    <t>SALAIRE NET M. BLAFART</t>
  </si>
  <si>
    <t>Remboursement empunt</t>
  </si>
  <si>
    <t>01/03/N</t>
  </si>
  <si>
    <t>01/06/N</t>
  </si>
  <si>
    <t>01/09/N</t>
  </si>
  <si>
    <t>01/12/N</t>
  </si>
  <si>
    <t>01/03/N+1</t>
  </si>
  <si>
    <t>01/06/N+1</t>
  </si>
  <si>
    <t>01/09/N+1</t>
  </si>
  <si>
    <t>01/12/N+1</t>
  </si>
  <si>
    <t>01/03/N+2</t>
  </si>
  <si>
    <t>01/06/N+2</t>
  </si>
  <si>
    <t>01/09/N+2</t>
  </si>
  <si>
    <t>01/12/N+2</t>
  </si>
  <si>
    <t>01/03/N+3</t>
  </si>
  <si>
    <t>01/06/N+3</t>
  </si>
  <si>
    <t>01/09/N+3</t>
  </si>
  <si>
    <t>01/12/N+3</t>
  </si>
  <si>
    <t>01/03/N+4</t>
  </si>
  <si>
    <t>01/06/N+4</t>
  </si>
  <si>
    <t>01/09/N+4</t>
  </si>
  <si>
    <t>01/12/N+4</t>
  </si>
  <si>
    <t>C</t>
  </si>
  <si>
    <t>=</t>
  </si>
  <si>
    <t>I</t>
  </si>
  <si>
    <t xml:space="preserve"> 1,2% / 4 = 0,3% ou 0,0003</t>
  </si>
  <si>
    <t>N</t>
  </si>
  <si>
    <t>5 ans x 4 trimestres = 20 prélèvements</t>
  </si>
  <si>
    <t xml:space="preserve">    =   10000*0,003/(1-(1,003)^-20)</t>
  </si>
  <si>
    <t>BLOC ACIER</t>
  </si>
  <si>
    <t>ACHAT DE MATIERE PREMIERE BLOC ACIER</t>
  </si>
  <si>
    <t>MECHES</t>
  </si>
  <si>
    <t>ACHAT DE MECHES</t>
  </si>
  <si>
    <t>TVA DEDUCTIBLE 20%</t>
  </si>
  <si>
    <t>401DUP</t>
  </si>
  <si>
    <t>Materiel industriel</t>
  </si>
  <si>
    <t>TVA DEDUCTIBLE SUR IMMOBILISTATIONS</t>
  </si>
  <si>
    <t>Locations immobilieres</t>
  </si>
  <si>
    <t>Charges locatives et de copropriété</t>
  </si>
  <si>
    <t>401DUI</t>
  </si>
  <si>
    <t>Primes d'assurance</t>
  </si>
  <si>
    <t>401DUB</t>
  </si>
  <si>
    <t>DUDUISSON EXPERT</t>
  </si>
  <si>
    <t>Honoraires</t>
  </si>
  <si>
    <t>401DUD</t>
  </si>
  <si>
    <t>DATE</t>
  </si>
  <si>
    <t>REF</t>
  </si>
  <si>
    <t>COMPTE</t>
  </si>
  <si>
    <t>LIBELLE</t>
  </si>
  <si>
    <t>DEBIT</t>
  </si>
  <si>
    <t>CREDIT</t>
  </si>
  <si>
    <t>INTITULE DU COMPTE</t>
  </si>
  <si>
    <t>FOURNISSEUR DUPONT</t>
  </si>
  <si>
    <t>404DUR</t>
  </si>
  <si>
    <t>FOURNISSEUR IMMO DURAND</t>
  </si>
  <si>
    <t>FOURNISSEUR  DUPUIS IMMOBILIER</t>
  </si>
  <si>
    <t>FOURNISSEUR  DUBUISSON</t>
  </si>
  <si>
    <t>FOURNISSEUR  DUDUISSON</t>
  </si>
  <si>
    <t>journal des achats Décembre</t>
  </si>
  <si>
    <t>SOCSOC</t>
  </si>
  <si>
    <t>Produit fini (ou groupe) a</t>
  </si>
  <si>
    <t>TVA COLLECTEE SUR VENTES</t>
  </si>
  <si>
    <t>411SOC</t>
  </si>
  <si>
    <t>CLIENT SOCSOC</t>
  </si>
  <si>
    <t>SATHERM</t>
  </si>
  <si>
    <t>Ventes de produits finis</t>
  </si>
  <si>
    <t>411SAT</t>
  </si>
  <si>
    <t>journal des ventes Décembre</t>
  </si>
  <si>
    <t>CLIENT  SATHERM</t>
  </si>
  <si>
    <t>SALAIRE BRUT</t>
  </si>
  <si>
    <t>Rémunération du personnel</t>
  </si>
  <si>
    <t>URSSAF PART SAL</t>
  </si>
  <si>
    <t>Sécurité sociale</t>
  </si>
  <si>
    <t>RETRAITE PART SAL</t>
  </si>
  <si>
    <t>Autres organismes sociaux</t>
  </si>
  <si>
    <t>PRELEVEMENT A LA SOURCE</t>
  </si>
  <si>
    <t>Etat imp. &amp; tax. recouv. sur tiers</t>
  </si>
  <si>
    <t>SALAIRE NET</t>
  </si>
  <si>
    <t>Personnel : rémunérations dûes</t>
  </si>
  <si>
    <t>COTISATIONS PATRONALES URSSAF</t>
  </si>
  <si>
    <t>Cotisations urssaf</t>
  </si>
  <si>
    <t>COTISATIONS PATRONALES POLE EMPLOI</t>
  </si>
  <si>
    <t>Cotisations aux assedics</t>
  </si>
  <si>
    <t>COTISATIONS PATRONALES RETRAITE</t>
  </si>
  <si>
    <t>Cotisations aux caisses retr.</t>
  </si>
  <si>
    <t>journal des OD Décembre</t>
  </si>
  <si>
    <t>R.I.B. : 10233 01202 00020587620</t>
  </si>
  <si>
    <t>JEREMY DUCASH</t>
  </si>
  <si>
    <t>CAISSE DE RETRAITE</t>
  </si>
  <si>
    <t>PORSCHE LEASING</t>
  </si>
  <si>
    <t>solde</t>
  </si>
  <si>
    <t>Situation de votre compte COMPTE COURANT BLAFART SARL au 31/12 - LA BANQUE COOPERATRICE</t>
  </si>
  <si>
    <t>TRESOR PUBLIC - CFE</t>
  </si>
  <si>
    <t>TRESOR PUBLIC - TVA</t>
  </si>
  <si>
    <t>REPRISE STOCK INITIAL BLOCS</t>
  </si>
  <si>
    <t>VARIATION DE STOCKS BLOCKS ACIER</t>
  </si>
  <si>
    <t>STOCK DE BLOCS ACIER</t>
  </si>
  <si>
    <t>STOCK FINAL BLOCS</t>
  </si>
  <si>
    <t>REPRISE STOCK INITIAL MECHES</t>
  </si>
  <si>
    <t>VARIATION DE STOCKS MECHES</t>
  </si>
  <si>
    <t>STOCK DE MECHES</t>
  </si>
  <si>
    <t>STOCK FINAL MECHES</t>
  </si>
  <si>
    <t>REPRISE ENCOURS DE PRODUCTIONS</t>
  </si>
  <si>
    <t>Variat. stocks (en-cours product.)</t>
  </si>
  <si>
    <t>Produits finis</t>
  </si>
  <si>
    <t>ENCOURS DE PRODUCTIONS</t>
  </si>
  <si>
    <t>Date DE VALEUR</t>
  </si>
  <si>
    <t>411DUC</t>
  </si>
  <si>
    <t>JEREMY DUCASCH</t>
  </si>
  <si>
    <t>Etat charg. a pay. &amp; prod. a recev</t>
  </si>
  <si>
    <t>REMBOURSEMENT EMPRUNT</t>
  </si>
  <si>
    <t>Emprunts aupres etablis. de credit</t>
  </si>
  <si>
    <t>Interets des emprunts et dettes</t>
  </si>
  <si>
    <t>Tva à décaisser</t>
  </si>
  <si>
    <t>401POR</t>
  </si>
  <si>
    <t>LA BANQUE COOPERATRICE CENTRALISATION</t>
  </si>
  <si>
    <t>Banque</t>
  </si>
  <si>
    <t>DÉCLARATION DE TVA (CA3)</t>
  </si>
  <si>
    <t>N° 3310 - CA3</t>
  </si>
  <si>
    <r>
      <t>A</t>
    </r>
    <r>
      <rPr>
        <b/>
        <sz val="10"/>
        <color indexed="9"/>
        <rFont val="Arial"/>
        <family val="2"/>
      </rPr>
      <t xml:space="preserve">    </t>
    </r>
    <r>
      <rPr>
        <b/>
        <sz val="12"/>
        <color indexed="9"/>
        <rFont val="Arial"/>
        <family val="2"/>
      </rPr>
      <t>M</t>
    </r>
    <r>
      <rPr>
        <b/>
        <sz val="10"/>
        <color indexed="9"/>
        <rFont val="Arial"/>
        <family val="2"/>
      </rPr>
      <t>ONTANT DES OPÉRATIONS REALISÉES</t>
    </r>
  </si>
  <si>
    <r>
      <t xml:space="preserve">  O</t>
    </r>
    <r>
      <rPr>
        <b/>
        <sz val="8"/>
        <rFont val="Arial"/>
        <family val="2"/>
      </rPr>
      <t>PÉRATIONS IMPOSABLES (H.T.)</t>
    </r>
  </si>
  <si>
    <r>
      <t xml:space="preserve">  O</t>
    </r>
    <r>
      <rPr>
        <b/>
        <sz val="8"/>
        <rFont val="Arial"/>
        <family val="2"/>
      </rPr>
      <t>PÉRATIONS NON IMPOSABLES</t>
    </r>
  </si>
  <si>
    <t>01</t>
  </si>
  <si>
    <t>Ventes, prestations de services …….……………….</t>
  </si>
  <si>
    <t>04</t>
  </si>
  <si>
    <t>Exportations hors CEE ……………………………</t>
  </si>
  <si>
    <t>0032</t>
  </si>
  <si>
    <t>02</t>
  </si>
  <si>
    <t>Autres opérations imposables …..………………….</t>
  </si>
  <si>
    <t>05</t>
  </si>
  <si>
    <t>Autres opérations non imposables ……….</t>
  </si>
  <si>
    <t>0033</t>
  </si>
  <si>
    <t>03</t>
  </si>
  <si>
    <t>Acquisitions intracommunautaires ...…………….</t>
  </si>
  <si>
    <t>0031</t>
  </si>
  <si>
    <t>06</t>
  </si>
  <si>
    <t>Livraisons intracommunautaires …………..</t>
  </si>
  <si>
    <t>0034</t>
  </si>
  <si>
    <t>(dont ventes à distance et/ou opérations de montage :</t>
  </si>
  <si>
    <t>07</t>
  </si>
  <si>
    <t>Achats en franchise ………………………………….</t>
  </si>
  <si>
    <t>0037</t>
  </si>
  <si>
    <t>3C</t>
  </si>
  <si>
    <t>Régularisations</t>
  </si>
  <si>
    <r>
      <t>B</t>
    </r>
    <r>
      <rPr>
        <b/>
        <sz val="10"/>
        <color indexed="9"/>
        <rFont val="Arial"/>
        <family val="2"/>
      </rPr>
      <t xml:space="preserve">    </t>
    </r>
    <r>
      <rPr>
        <b/>
        <sz val="12"/>
        <color indexed="9"/>
        <rFont val="Arial"/>
        <family val="2"/>
      </rPr>
      <t>D</t>
    </r>
    <r>
      <rPr>
        <b/>
        <sz val="10"/>
        <color indexed="9"/>
        <rFont val="Arial"/>
        <family val="2"/>
      </rPr>
      <t>ÉCOMPTE DE LA TVA A PAYER</t>
    </r>
  </si>
  <si>
    <t>TVA BRUTE</t>
  </si>
  <si>
    <t>Base hors taxe</t>
  </si>
  <si>
    <t>Taxe due</t>
  </si>
  <si>
    <t>08</t>
  </si>
  <si>
    <t>Taux 20 %………………..……..………………………………………………………………………………………………………………….</t>
  </si>
  <si>
    <t>0206</t>
  </si>
  <si>
    <t>09</t>
  </si>
  <si>
    <t>Taux 5,5 %..……………..………..…………………………………………………………………………………………………………………..</t>
  </si>
  <si>
    <t>0105</t>
  </si>
  <si>
    <t xml:space="preserve"> </t>
  </si>
  <si>
    <t>9B</t>
  </si>
  <si>
    <t>Taux 10 %..……………..………..…………………………………………………………………………………………………………………..</t>
  </si>
  <si>
    <t>0150</t>
  </si>
  <si>
    <t>Opérations réalisées dans les DOM</t>
  </si>
  <si>
    <t>Taux normal 8,5 %……………………………………………………………………………………………………………………………………..</t>
  </si>
  <si>
    <t>0201</t>
  </si>
  <si>
    <t>Taux réduit 2,1 %.…………………..………………………………………….………………………………………………………………………</t>
  </si>
  <si>
    <t>0100</t>
  </si>
  <si>
    <t>………………….………...…………..…………………………………………………………………………………………………………………………..</t>
  </si>
  <si>
    <t>Opérations imposables à un autre taux</t>
  </si>
  <si>
    <t>(France métropolitaine ou DOM)</t>
  </si>
  <si>
    <t>Anciens taux………………………………………………………………………………………………………………………………………………</t>
  </si>
  <si>
    <t>0900</t>
  </si>
  <si>
    <t>Opérations imposables à un taux particulier (décompte effectué sur annexe 3310 A)…………………………………………..</t>
  </si>
  <si>
    <t>0950</t>
  </si>
  <si>
    <t>TVA antérieurement déduite à reverser…………………………..………………………….……………………………………………………………………………………………….</t>
  </si>
  <si>
    <t>0600</t>
  </si>
  <si>
    <t>Total de la TVA brute due (lignes 08 à 15)</t>
  </si>
  <si>
    <t>La ligne 11 ne concerne que les DOM</t>
  </si>
  <si>
    <t>Les autres opérations relevant du taux de 2,1 % continuent d'être déclarées sur l'annexe 3310 A</t>
  </si>
  <si>
    <t>Dont TVA sur acquisitions intracommunautaires</t>
  </si>
  <si>
    <t>0035</t>
  </si>
  <si>
    <t>Dont TVA sur opérations à destination de Monaco</t>
  </si>
  <si>
    <t>0038</t>
  </si>
  <si>
    <t xml:space="preserve">       TVA DÉDUCTIBLE</t>
  </si>
  <si>
    <t>Biens constituant des immobilisations ……………………………………………………………………………………………………………………………………………………….</t>
  </si>
  <si>
    <t>0703</t>
  </si>
  <si>
    <t>Autres biens et services …………………………………………………………………………………………………………………………………………………………………………………</t>
  </si>
  <si>
    <t>0702</t>
  </si>
  <si>
    <t>Autre TVA à déduire (dont régularisation sur la TVA collectée)…………………………………………………………………………….</t>
  </si>
  <si>
    <t>0059</t>
  </si>
  <si>
    <t>Report du crédit de TVA appraissant ligne 21 de la précédente déclaration…………………………………………………………………………………</t>
  </si>
  <si>
    <t>8001</t>
  </si>
  <si>
    <t>(A convertir en euros si ce crédit est en francs)</t>
  </si>
  <si>
    <t>Indiquer ici le pourcentage de déduction applicable pour la période s'il est différent de 100 %</t>
  </si>
  <si>
    <t>Total TVA déductible (lignes 19 à 22)</t>
  </si>
  <si>
    <t>CRÉDIT</t>
  </si>
  <si>
    <t>TVA A PAYER</t>
  </si>
  <si>
    <t>Crédit de TVA (ligne 24 - ligne 15) ………………….</t>
  </si>
  <si>
    <t>0705</t>
  </si>
  <si>
    <t>TVA nette due (ligne 15 - ligne 24) ……………</t>
  </si>
  <si>
    <t>Remboursement demandé</t>
  </si>
  <si>
    <t/>
  </si>
  <si>
    <t>Taxes assimilées calculées sur</t>
  </si>
  <si>
    <t>sur formulaire n° 3519 joint ………………………………</t>
  </si>
  <si>
    <t>8002</t>
  </si>
  <si>
    <t>annexe n° 3310 A ……....….……………………………</t>
  </si>
  <si>
    <t>9979</t>
  </si>
  <si>
    <t>Crédit à reporter (ligne 25 - ligne 26) ………………</t>
  </si>
  <si>
    <t>8003</t>
  </si>
  <si>
    <t>Sommes à imputer y compris</t>
  </si>
  <si>
    <t>(cette somme est à reporter ligne 21 de la  prochaine déclaration)</t>
  </si>
  <si>
    <t>acomptes congés ……………………………………..</t>
  </si>
  <si>
    <t>9989</t>
  </si>
  <si>
    <t>Sommes à ajouter y compris</t>
  </si>
  <si>
    <t>Attention ! Une situation de TVA créditrice (ligne 25 servie) ne dispense pas de paiement des taxes assimilées déclarées ligne 29.</t>
  </si>
  <si>
    <t>9999</t>
  </si>
  <si>
    <t>Total à payer (lignes 28+29-30+31)</t>
  </si>
  <si>
    <t>(n'oubliez pas de joindre le règlement correspondant)</t>
  </si>
  <si>
    <t>TRANSACTION</t>
  </si>
  <si>
    <t>HT</t>
  </si>
  <si>
    <t>TVA</t>
  </si>
  <si>
    <t>TTC</t>
  </si>
  <si>
    <t>TVA COLLECTEE/VENTES - DEBITS</t>
  </si>
  <si>
    <t>TVA COLLECTEE/VENTES - ENCAISSEMENTS</t>
  </si>
  <si>
    <t>FACTURE FOURNISSEUR</t>
  </si>
  <si>
    <t>FACTURE CLIENT</t>
  </si>
  <si>
    <t>DUBUISSON EXPERT</t>
  </si>
  <si>
    <t>TVA DEDUCTIBLE ABS /DEBITS</t>
  </si>
  <si>
    <t>Service dédutible lors du paiement</t>
  </si>
  <si>
    <t>Marchandises deductible/facture</t>
  </si>
  <si>
    <t>Commentaire</t>
  </si>
  <si>
    <t>Véhicule de toursime</t>
  </si>
  <si>
    <t>DUPUIS</t>
  </si>
  <si>
    <t>Exonéré de TVA</t>
  </si>
  <si>
    <t>TVA DEDUCTIBLE IMMOBILISATIONS</t>
  </si>
  <si>
    <t>Bien</t>
  </si>
  <si>
    <t>1- TVA SUR LES ENCAISSEMENTS</t>
  </si>
  <si>
    <t>2- DETERMINATION DU RESULTAT FISCAL</t>
  </si>
  <si>
    <t>DETERMINATION DU RESULTAT  FISCAL</t>
  </si>
  <si>
    <t>Résultat comptable avant IS.</t>
  </si>
  <si>
    <t>REINTEGRATIONS.</t>
  </si>
  <si>
    <t>Amortissement excédentaire</t>
  </si>
  <si>
    <t>WE</t>
  </si>
  <si>
    <t>Taxe sur les véhicules des sociétés:</t>
  </si>
  <si>
    <t>(Taxe payée en N)</t>
  </si>
  <si>
    <t>WG</t>
  </si>
  <si>
    <t xml:space="preserve">Provisions et charges à payer non déductibles: </t>
  </si>
  <si>
    <t>WI</t>
  </si>
  <si>
    <t>Amendes et pénalités:</t>
  </si>
  <si>
    <t>WJ</t>
  </si>
  <si>
    <t>Pv pour infraction</t>
  </si>
  <si>
    <t>Pv pour infraction à la législation des prix</t>
  </si>
  <si>
    <t>Tarnsaction douanière</t>
  </si>
  <si>
    <t>Réintégrations diverses</t>
  </si>
  <si>
    <t>WQ</t>
  </si>
  <si>
    <t>Assurance sur la vie du PDG</t>
  </si>
  <si>
    <t>Intérêts excédentaires des C/C associés</t>
  </si>
  <si>
    <t>Dons aux œuvres d'intérêt général</t>
  </si>
  <si>
    <t>Perte latente de change N-1</t>
  </si>
  <si>
    <t>Gain latent de change N</t>
  </si>
  <si>
    <t>TOTAL  REINTEGRATIONS:</t>
  </si>
  <si>
    <t>Perte comptable de l'exercice</t>
  </si>
  <si>
    <t>Provisions et charges à payer non déductible:</t>
  </si>
  <si>
    <t>WU</t>
  </si>
  <si>
    <t>Plus values nettes à long terme</t>
  </si>
  <si>
    <t>imposées à 15%</t>
  </si>
  <si>
    <t>WV</t>
  </si>
  <si>
    <t>imputées s/MV à LT antérieures</t>
  </si>
  <si>
    <t>WW</t>
  </si>
  <si>
    <t xml:space="preserve">Fraction des PV à Court Terme dont l'imposition est différée </t>
  </si>
  <si>
    <t>WZ</t>
  </si>
  <si>
    <t>XA</t>
  </si>
  <si>
    <t>Dividendes  de stés françaises</t>
  </si>
  <si>
    <t>Majoration d'amortissement</t>
  </si>
  <si>
    <t>Ecarts de valeurs liquidative sur OPCVM</t>
  </si>
  <si>
    <t>XS</t>
  </si>
  <si>
    <t>Déductions diverses</t>
  </si>
  <si>
    <t>XG</t>
  </si>
  <si>
    <t>Perte latente de change N</t>
  </si>
  <si>
    <t>Gain latent de change N-1</t>
  </si>
  <si>
    <t>Réduction d'impôt mécénat N</t>
  </si>
  <si>
    <t>TOTAL  DEDUCTIONS</t>
  </si>
  <si>
    <t>Résultat fiscal avant ARD et déficits antérieurs</t>
  </si>
  <si>
    <t>Déficits antérieurs  imputés</t>
  </si>
  <si>
    <t>Resultat Fiscal</t>
  </si>
  <si>
    <t>ENTREPRISE: BLAFFART</t>
  </si>
  <si>
    <t>PORSCHE LEASE</t>
  </si>
  <si>
    <t>1 loyer CB Porsche</t>
  </si>
  <si>
    <t>POSCHE LEASE</t>
  </si>
  <si>
    <t>CB PORSCHE 924</t>
  </si>
  <si>
    <t>DUPUIS IMMO</t>
  </si>
  <si>
    <t>EXONERE</t>
  </si>
  <si>
    <t>DUBUISSON ASSURANCE</t>
  </si>
  <si>
    <t>GRAND LIVRE GLOBAL</t>
  </si>
  <si>
    <t>Période du 01/01/2021 au 31/12/2021</t>
  </si>
  <si>
    <t>Avec brouillard     Hors simulation     Avec comptes soldés     Avec les écritures lettrées et non lettrées     Avec les écritures pointées et non pointées</t>
  </si>
  <si>
    <t>N° Mvt</t>
  </si>
  <si>
    <t>Journal</t>
  </si>
  <si>
    <t>N° de pièce</t>
  </si>
  <si>
    <t>Libellé de l'écriture</t>
  </si>
  <si>
    <t>S</t>
  </si>
  <si>
    <t>Montant débit</t>
  </si>
  <si>
    <t>Lett.</t>
  </si>
  <si>
    <t>Montant crédit</t>
  </si>
  <si>
    <t>Solde cumulé</t>
  </si>
  <si>
    <t xml:space="preserve">          101300    Capital souscrit appele verse</t>
  </si>
  <si>
    <t>REP</t>
  </si>
  <si>
    <t>CAPITAL</t>
  </si>
  <si>
    <t xml:space="preserve">     TOTAL COMPTE 101300</t>
  </si>
  <si>
    <t xml:space="preserve">               Solde compte créditeur</t>
  </si>
  <si>
    <t xml:space="preserve">          106100    Reserve legale</t>
  </si>
  <si>
    <t>RESERVES LEGALES</t>
  </si>
  <si>
    <t xml:space="preserve">     TOTAL COMPTE 106100</t>
  </si>
  <si>
    <t xml:space="preserve">          119000    Report a nouveau (solde debiteur)</t>
  </si>
  <si>
    <t>RAN</t>
  </si>
  <si>
    <t xml:space="preserve">     TOTAL COMPTE 119000</t>
  </si>
  <si>
    <t xml:space="preserve">               Solde compte débiteur</t>
  </si>
  <si>
    <t xml:space="preserve">          164000    Emprunts aupres etablis. de credit</t>
  </si>
  <si>
    <t>EMPRUNT MACHINE</t>
  </si>
  <si>
    <t>BQ</t>
  </si>
  <si>
    <t xml:space="preserve">     TOTAL COMPTE 164000</t>
  </si>
  <si>
    <t>TOTAL CLASSE 1</t>
  </si>
  <si>
    <t xml:space="preserve">          205000    Concessions et droits similaires</t>
  </si>
  <si>
    <t>LOGICIELS</t>
  </si>
  <si>
    <t xml:space="preserve">     TOTAL COMPTE 205000</t>
  </si>
  <si>
    <t xml:space="preserve">          215400    Materiel industriel</t>
  </si>
  <si>
    <t>MATERIEL INDUSTRIEL</t>
  </si>
  <si>
    <t>HA</t>
  </si>
  <si>
    <t xml:space="preserve">     TOTAL COMPTE 215400</t>
  </si>
  <si>
    <t xml:space="preserve">          218300    Materiel de bureau et informatique</t>
  </si>
  <si>
    <t>MATERIEL DE BUREAU ET INFORMAT...</t>
  </si>
  <si>
    <t xml:space="preserve">     TOTAL COMPTE 218300</t>
  </si>
  <si>
    <t xml:space="preserve">          280500    Concessions et droits similaires</t>
  </si>
  <si>
    <t>AMORTISSEMENT LOGICIELS</t>
  </si>
  <si>
    <t xml:space="preserve">     TOTAL COMPTE 280500</t>
  </si>
  <si>
    <t xml:space="preserve">          281500    Install tech. mat. outil. indust.</t>
  </si>
  <si>
    <t>AMORTISSEMENTS MAT INDUST</t>
  </si>
  <si>
    <t xml:space="preserve">     TOTAL COMPTE 281500</t>
  </si>
  <si>
    <t xml:space="preserve">          281800    Autres immobilisations corporelles</t>
  </si>
  <si>
    <t>AMORTISSEMENT MATERIEL DE BURE...</t>
  </si>
  <si>
    <t xml:space="preserve">     TOTAL COMPTE 281800</t>
  </si>
  <si>
    <t>TOTAL CLASSE 2</t>
  </si>
  <si>
    <t xml:space="preserve">          311100    STOCK DE BLOCS ACIER</t>
  </si>
  <si>
    <t>STOCK BLOC ACIER</t>
  </si>
  <si>
    <t>INV</t>
  </si>
  <si>
    <t xml:space="preserve">     TOTAL COMPTE 311100</t>
  </si>
  <si>
    <t xml:space="preserve">          311200    STOCK DE MECHES</t>
  </si>
  <si>
    <t>STOCK BLOC MECHES</t>
  </si>
  <si>
    <t xml:space="preserve">     TOTAL COMPTE 311200</t>
  </si>
  <si>
    <t xml:space="preserve">          355000    Produits finis</t>
  </si>
  <si>
    <t>ENCOURS DE PRODUCTION</t>
  </si>
  <si>
    <t xml:space="preserve">     TOTAL COMPTE 355000</t>
  </si>
  <si>
    <t>TOTAL CLASSE 3</t>
  </si>
  <si>
    <t xml:space="preserve">          401000    Fournisseurs divers</t>
  </si>
  <si>
    <t>CUMUL FOURNISSEURS AUTRES</t>
  </si>
  <si>
    <t xml:space="preserve">     TOTAL COMPTE 401000</t>
  </si>
  <si>
    <t xml:space="preserve">          401DUB    DUBUISSON</t>
  </si>
  <si>
    <t xml:space="preserve">     TOTAL COMPTE 401DUB</t>
  </si>
  <si>
    <t xml:space="preserve">          401DUD    DUDUISSON</t>
  </si>
  <si>
    <t xml:space="preserve">     TOTAL COMPTE 401DUD</t>
  </si>
  <si>
    <t xml:space="preserve">          401DUI    DUPUIS IMMOBILIER</t>
  </si>
  <si>
    <t xml:space="preserve">     TOTAL COMPTE 401DUI</t>
  </si>
  <si>
    <t xml:space="preserve">          401DUP    DUPONT</t>
  </si>
  <si>
    <t xml:space="preserve">     TOTAL COMPTE 401DUP</t>
  </si>
  <si>
    <t xml:space="preserve">          401POR    PORSCHE LEASING</t>
  </si>
  <si>
    <t xml:space="preserve">     TOTAL COMPTE 401POR</t>
  </si>
  <si>
    <t xml:space="preserve">          404DUR    FOURNISSEUR D'IMMO DURAND</t>
  </si>
  <si>
    <t xml:space="preserve">     TOTAL COMPTE 404DUR</t>
  </si>
  <si>
    <t xml:space="preserve">          411000    Clients divers</t>
  </si>
  <si>
    <t>CLIENTS DIVERS</t>
  </si>
  <si>
    <t xml:space="preserve">     TOTAL COMPTE 411000</t>
  </si>
  <si>
    <t xml:space="preserve">          411DUC    JEREMY DUCASH</t>
  </si>
  <si>
    <t xml:space="preserve">     TOTAL COMPTE 411DUC</t>
  </si>
  <si>
    <t xml:space="preserve">               Compte soldé</t>
  </si>
  <si>
    <t xml:space="preserve">          411SAT    CLEINT  SATHERM</t>
  </si>
  <si>
    <t>VT</t>
  </si>
  <si>
    <t xml:space="preserve">     TOTAL COMPTE 411SAT</t>
  </si>
  <si>
    <t xml:space="preserve">          411SOC    CLIENT SOCSOC</t>
  </si>
  <si>
    <t xml:space="preserve">     TOTAL COMPTE 411SOC</t>
  </si>
  <si>
    <t xml:space="preserve">          421000    Personnel : rémunérations dûes</t>
  </si>
  <si>
    <t>REMUNERATION NETTE</t>
  </si>
  <si>
    <t>OD</t>
  </si>
  <si>
    <t xml:space="preserve">     TOTAL COMPTE 421000</t>
  </si>
  <si>
    <t xml:space="preserve">          431000    Sécurité sociale</t>
  </si>
  <si>
    <t>URSSAF</t>
  </si>
  <si>
    <t xml:space="preserve">     TOTAL COMPTE 431000</t>
  </si>
  <si>
    <t xml:space="preserve">          437000    Autres organismes sociaux</t>
  </si>
  <si>
    <t>RETRAITE</t>
  </si>
  <si>
    <t>COTISATIONS PATRONALES RETRAIT...</t>
  </si>
  <si>
    <t xml:space="preserve">     TOTAL COMPTE 437000</t>
  </si>
  <si>
    <t xml:space="preserve">          442000    Etat imp. &amp; tax. recouv. sur tiers</t>
  </si>
  <si>
    <t xml:space="preserve">     TOTAL COMPTE 442000</t>
  </si>
  <si>
    <t xml:space="preserve">          444000    Etat impôt sur les bénéfices</t>
  </si>
  <si>
    <t>DETTE IS</t>
  </si>
  <si>
    <t xml:space="preserve">     TOTAL COMPTE 444000</t>
  </si>
  <si>
    <t xml:space="preserve">          445510    Tva à décaisser</t>
  </si>
  <si>
    <t>CA3 CUMUL</t>
  </si>
  <si>
    <t xml:space="preserve">     TOTAL COMPTE 445510</t>
  </si>
  <si>
    <t xml:space="preserve">          445620    TVA DEDUCTIBLE SUR IMMOBILISTATIONS</t>
  </si>
  <si>
    <t xml:space="preserve">     TOTAL COMPTE 445620</t>
  </si>
  <si>
    <t xml:space="preserve">          445660    TVA DEDUCTIBLE 20%</t>
  </si>
  <si>
    <t xml:space="preserve">     TOTAL COMPTE 445660</t>
  </si>
  <si>
    <t xml:space="preserve">          445710    TVA COLLECTEE SUR VENTES</t>
  </si>
  <si>
    <t xml:space="preserve">     TOTAL COMPTE 445710</t>
  </si>
  <si>
    <t xml:space="preserve">          447000    Autres impots, tax. et vers. assim</t>
  </si>
  <si>
    <t>CFE</t>
  </si>
  <si>
    <t xml:space="preserve">     TOTAL COMPTE 447000</t>
  </si>
  <si>
    <t xml:space="preserve">          455000    Associes comptes courants</t>
  </si>
  <si>
    <t>COMPTE COURANT M BLAFFART</t>
  </si>
  <si>
    <t xml:space="preserve">     TOTAL COMPTE 455000</t>
  </si>
  <si>
    <t>TOTAL CLASSE 4</t>
  </si>
  <si>
    <t xml:space="preserve">          512000    Banque</t>
  </si>
  <si>
    <t>BANQUE</t>
  </si>
  <si>
    <t>LA BANQUE COOPERATRICE CENTRAL...</t>
  </si>
  <si>
    <t xml:space="preserve">     TOTAL COMPTE 512000</t>
  </si>
  <si>
    <t xml:space="preserve">          530000    Caisse</t>
  </si>
  <si>
    <t>CAISSE</t>
  </si>
  <si>
    <t xml:space="preserve">     TOTAL COMPTE 530000</t>
  </si>
  <si>
    <t>TOTAL CLASSE 5</t>
  </si>
  <si>
    <t xml:space="preserve">          601000    Achats stockes mat. prem. (fourn.)</t>
  </si>
  <si>
    <t>MATIERE PREMIERES</t>
  </si>
  <si>
    <t xml:space="preserve">     TOTAL COMPTE 601000</t>
  </si>
  <si>
    <t xml:space="preserve">          601001    ACHAT DE MECHES</t>
  </si>
  <si>
    <t xml:space="preserve">     TOTAL COMPTE 601001</t>
  </si>
  <si>
    <t xml:space="preserve">          601002    ACHAT DE MATIERE PREMIERE BLOC ACIER</t>
  </si>
  <si>
    <t xml:space="preserve">     TOTAL COMPTE 601002</t>
  </si>
  <si>
    <t xml:space="preserve">          603100    VARIATION DE STOCKS MECHES</t>
  </si>
  <si>
    <t>VARIATION DE STOCK -MECHES</t>
  </si>
  <si>
    <t xml:space="preserve">     TOTAL COMPTE 603100</t>
  </si>
  <si>
    <t xml:space="preserve">          603200    VARIATION DE STOCKS BLOCKS ACIER</t>
  </si>
  <si>
    <t>VARIATION DE STOCK -BLOCS</t>
  </si>
  <si>
    <t xml:space="preserve">     TOTAL COMPTE 603200</t>
  </si>
  <si>
    <t xml:space="preserve">          606100    Fournitures non stock. eau, énergie</t>
  </si>
  <si>
    <t>ENERGIE</t>
  </si>
  <si>
    <t xml:space="preserve">     TOTAL COMPTE 606100</t>
  </si>
  <si>
    <t xml:space="preserve">          606200    CARBURANT AUTO</t>
  </si>
  <si>
    <t>CARBURANT</t>
  </si>
  <si>
    <t xml:space="preserve">     TOTAL COMPTE 606200</t>
  </si>
  <si>
    <t xml:space="preserve">          606300    Fournit. entretien &amp; petit equip.</t>
  </si>
  <si>
    <t>PETIT MATERIEL</t>
  </si>
  <si>
    <t xml:space="preserve">     TOTAL COMPTE 606300</t>
  </si>
  <si>
    <t xml:space="preserve">          612100    CB PORSCHE 924</t>
  </si>
  <si>
    <t>CB PORSCHE</t>
  </si>
  <si>
    <t xml:space="preserve">     TOTAL COMPTE 612100</t>
  </si>
  <si>
    <t xml:space="preserve">          612200    Credit-bail mobilier</t>
  </si>
  <si>
    <t>CB FOURGONETTE</t>
  </si>
  <si>
    <t xml:space="preserve">     TOTAL COMPTE 612200</t>
  </si>
  <si>
    <t xml:space="preserve">          613200    Locations immobilieres</t>
  </si>
  <si>
    <t>LOCATION LOCAL</t>
  </si>
  <si>
    <t xml:space="preserve">     TOTAL COMPTE 613200</t>
  </si>
  <si>
    <t xml:space="preserve">          614000    Charges locatives et de copropriété</t>
  </si>
  <si>
    <t>CHARGES LOCATIVES</t>
  </si>
  <si>
    <t xml:space="preserve">     TOTAL COMPTE 614000</t>
  </si>
  <si>
    <t xml:space="preserve">          615500    Sur biens mobiliers</t>
  </si>
  <si>
    <t>ENTRETIEN REPARATION AUTOMOBIL...</t>
  </si>
  <si>
    <t xml:space="preserve">     TOTAL COMPTE 615500</t>
  </si>
  <si>
    <t xml:space="preserve">          616000    Primes d'assurance</t>
  </si>
  <si>
    <t>ASSURANCES</t>
  </si>
  <si>
    <t xml:space="preserve">     TOTAL COMPTE 616000</t>
  </si>
  <si>
    <t xml:space="preserve">          621100    Personnel interimaire</t>
  </si>
  <si>
    <t>PERSONNEL INTERIMAIRE</t>
  </si>
  <si>
    <t xml:space="preserve">     TOTAL COMPTE 621100</t>
  </si>
  <si>
    <t xml:space="preserve">          622600    Honoraires</t>
  </si>
  <si>
    <t>EXPERT</t>
  </si>
  <si>
    <t xml:space="preserve">     TOTAL COMPTE 622600</t>
  </si>
  <si>
    <t xml:space="preserve">          625100    Voyages et deplacements</t>
  </si>
  <si>
    <t>FRAIS DE DEPLACEMENT</t>
  </si>
  <si>
    <t xml:space="preserve">     TOTAL COMPTE 625100</t>
  </si>
  <si>
    <t xml:space="preserve">          625700    Receptions</t>
  </si>
  <si>
    <t>RECEPTION</t>
  </si>
  <si>
    <t xml:space="preserve">     TOTAL COMPTE 625700</t>
  </si>
  <si>
    <t xml:space="preserve">          635110    Contribution economique territorial</t>
  </si>
  <si>
    <t xml:space="preserve">     TOTAL COMPTE 635110</t>
  </si>
  <si>
    <t xml:space="preserve">          635140    Taxe sur les vehicules societes</t>
  </si>
  <si>
    <t>TVTS</t>
  </si>
  <si>
    <t xml:space="preserve">     TOTAL COMPTE 635140</t>
  </si>
  <si>
    <t xml:space="preserve">          641000    Rémunération du personnel</t>
  </si>
  <si>
    <t>SALAIRES BRUTS</t>
  </si>
  <si>
    <t xml:space="preserve">     TOTAL COMPTE 641000</t>
  </si>
  <si>
    <t xml:space="preserve">          645100    Cotisations urssaf</t>
  </si>
  <si>
    <t>COTISATIONS URSSAF</t>
  </si>
  <si>
    <t xml:space="preserve">     TOTAL COMPTE 645100</t>
  </si>
  <si>
    <t xml:space="preserve">          645300    Cotisations aux caisses retr.</t>
  </si>
  <si>
    <t>COTISATIONS RETRAITE</t>
  </si>
  <si>
    <t xml:space="preserve">     TOTAL COMPTE 645300</t>
  </si>
  <si>
    <t xml:space="preserve">          645400    Cotisations aux assedics</t>
  </si>
  <si>
    <t>COTISATION POLE EMPLOI</t>
  </si>
  <si>
    <t>COTISATIONS PATRONALES POLE EM...</t>
  </si>
  <si>
    <t xml:space="preserve">     TOTAL COMPTE 645400</t>
  </si>
  <si>
    <t xml:space="preserve">          661100    Interets des emprunts et dettes</t>
  </si>
  <si>
    <t>INTERET PRET</t>
  </si>
  <si>
    <t xml:space="preserve">     TOTAL COMPTE 661100</t>
  </si>
  <si>
    <t xml:space="preserve">          671200    Penalites amendes fisc. &amp; penales</t>
  </si>
  <si>
    <t>AMENDE EXCES DE VITESSE</t>
  </si>
  <si>
    <t xml:space="preserve">     TOTAL COMPTE 671200</t>
  </si>
  <si>
    <t>TOTAL CLASSE 6</t>
  </si>
  <si>
    <t xml:space="preserve">          701000    Ventes de produits finis</t>
  </si>
  <si>
    <t xml:space="preserve">     TOTAL COMPTE 701000</t>
  </si>
  <si>
    <t xml:space="preserve">          701100    Produit fini (ou groupe) a</t>
  </si>
  <si>
    <t>VENTE DE PRODUITS FINIS</t>
  </si>
  <si>
    <t xml:space="preserve">     TOTAL COMPTE 701100</t>
  </si>
  <si>
    <t xml:space="preserve">          713000    Variat. stocks (en-cours product.)</t>
  </si>
  <si>
    <t>VARIATION DE STOCKS ENCOURS DE...</t>
  </si>
  <si>
    <t xml:space="preserve">     TOTAL COMPTE 713000</t>
  </si>
  <si>
    <t>PRODUCTION IMMOBLILISEE EQUIPE...</t>
  </si>
  <si>
    <t xml:space="preserve">     TOTAL COMPTE 722000</t>
  </si>
  <si>
    <t>TOTAL CLASSE 7</t>
  </si>
  <si>
    <t>TOTAL GRAND LIVRE</t>
  </si>
  <si>
    <t>BALANCE GLOBALE</t>
  </si>
  <si>
    <t xml:space="preserve">Avec brouillard          Hors simulation          Avec comptes soldés          </t>
  </si>
  <si>
    <t>Avec les écritures lettrées et non lettrées          Avec les écritures pointées et non pointées</t>
  </si>
  <si>
    <t>N° de compte</t>
  </si>
  <si>
    <t>Intitulé du compte</t>
  </si>
  <si>
    <t>Cumul débit</t>
  </si>
  <si>
    <t>Cumul crédit</t>
  </si>
  <si>
    <t>Solde débit</t>
  </si>
  <si>
    <t>Solde crédit</t>
  </si>
  <si>
    <t>101300</t>
  </si>
  <si>
    <t>Capital souscrit appele verse</t>
  </si>
  <si>
    <t>106100</t>
  </si>
  <si>
    <t>Reserve legale</t>
  </si>
  <si>
    <t>119000</t>
  </si>
  <si>
    <t>Report a nouveau (solde debiteur)</t>
  </si>
  <si>
    <t>164000</t>
  </si>
  <si>
    <t>205000</t>
  </si>
  <si>
    <t>Concessions et droits similaires</t>
  </si>
  <si>
    <t>215400</t>
  </si>
  <si>
    <t>218300</t>
  </si>
  <si>
    <t>Materiel de bureau et informatique</t>
  </si>
  <si>
    <t>280500</t>
  </si>
  <si>
    <t>281500</t>
  </si>
  <si>
    <t>Install tech. mat. outil. indust.</t>
  </si>
  <si>
    <t>281800</t>
  </si>
  <si>
    <t>Autres immobilisations corporelles</t>
  </si>
  <si>
    <t>311100</t>
  </si>
  <si>
    <t>311200</t>
  </si>
  <si>
    <t>355000</t>
  </si>
  <si>
    <t>401000</t>
  </si>
  <si>
    <t>Fournisseurs divers</t>
  </si>
  <si>
    <t>FOURNISSEUR D'IMMO DURAND</t>
  </si>
  <si>
    <t>411000</t>
  </si>
  <si>
    <t>Clients divers</t>
  </si>
  <si>
    <t>CLEINT  SATHERM</t>
  </si>
  <si>
    <t>421000</t>
  </si>
  <si>
    <t>431000</t>
  </si>
  <si>
    <t>437000</t>
  </si>
  <si>
    <t>442000</t>
  </si>
  <si>
    <t>444000</t>
  </si>
  <si>
    <t>Etat impôt sur les bénéfices</t>
  </si>
  <si>
    <t>445510</t>
  </si>
  <si>
    <t>445620</t>
  </si>
  <si>
    <t>445660</t>
  </si>
  <si>
    <t>445710</t>
  </si>
  <si>
    <t>447000</t>
  </si>
  <si>
    <t>Autres impots, tax. et vers. assim</t>
  </si>
  <si>
    <t>455000</t>
  </si>
  <si>
    <t>Associes comptes courants</t>
  </si>
  <si>
    <t>512000</t>
  </si>
  <si>
    <t>530000</t>
  </si>
  <si>
    <t>Caisse</t>
  </si>
  <si>
    <t>601000</t>
  </si>
  <si>
    <t>Achats stockes mat. prem. (fourn.)</t>
  </si>
  <si>
    <t>601001</t>
  </si>
  <si>
    <t>601002</t>
  </si>
  <si>
    <t>603100</t>
  </si>
  <si>
    <t>603200</t>
  </si>
  <si>
    <t>606100</t>
  </si>
  <si>
    <t>Fournitures non stock. eau, énergie</t>
  </si>
  <si>
    <t>606200</t>
  </si>
  <si>
    <t>CARBURANT AUTO</t>
  </si>
  <si>
    <t>606300</t>
  </si>
  <si>
    <t>Fournit. entretien &amp; petit equip.</t>
  </si>
  <si>
    <t>612100</t>
  </si>
  <si>
    <t>612200</t>
  </si>
  <si>
    <t>Credit-bail mobilier</t>
  </si>
  <si>
    <t>613200</t>
  </si>
  <si>
    <t>614000</t>
  </si>
  <si>
    <t>615500</t>
  </si>
  <si>
    <t>Sur biens mobiliers</t>
  </si>
  <si>
    <t>616000</t>
  </si>
  <si>
    <t>621100</t>
  </si>
  <si>
    <t>Personnel interimaire</t>
  </si>
  <si>
    <t>622600</t>
  </si>
  <si>
    <t>625100</t>
  </si>
  <si>
    <t>Voyages et deplacements</t>
  </si>
  <si>
    <t>625700</t>
  </si>
  <si>
    <t>Receptions</t>
  </si>
  <si>
    <t>635110</t>
  </si>
  <si>
    <t>Contribution economique territorial</t>
  </si>
  <si>
    <t>635140</t>
  </si>
  <si>
    <t>Taxe sur les vehicules societes</t>
  </si>
  <si>
    <t>641000</t>
  </si>
  <si>
    <t>645100</t>
  </si>
  <si>
    <t>645300</t>
  </si>
  <si>
    <t>645400</t>
  </si>
  <si>
    <t>661100</t>
  </si>
  <si>
    <t>671200</t>
  </si>
  <si>
    <t>Penalites amendes fisc. &amp; penales</t>
  </si>
  <si>
    <t>701000</t>
  </si>
  <si>
    <t>701100</t>
  </si>
  <si>
    <t>713000</t>
  </si>
  <si>
    <t>722000</t>
  </si>
  <si>
    <t>Immobilisations corporelles</t>
  </si>
  <si>
    <t>TOTAL BALANCE</t>
  </si>
  <si>
    <t>COMPTE DE RESULTAT SYNTHETIQUE</t>
  </si>
  <si>
    <t>Edition du : 01/01/2021 au 31/12/2021                                                            Avec brouillard                    Hors simulation</t>
  </si>
  <si>
    <t>Soldes N-1 de l'exercice</t>
  </si>
  <si>
    <t>CHARGES (Hors taxes)</t>
  </si>
  <si>
    <t>Exercice N</t>
  </si>
  <si>
    <t>Exercice N-1</t>
  </si>
  <si>
    <t>PRODUITS (Hors taxes)</t>
  </si>
  <si>
    <t>Net</t>
  </si>
  <si>
    <t>net</t>
  </si>
  <si>
    <t>CHARGES D'EXPLOITATION :</t>
  </si>
  <si>
    <t>PRODUITS D'EXPLOITATION</t>
  </si>
  <si>
    <t xml:space="preserve">     Achats de marchandises</t>
  </si>
  <si>
    <t xml:space="preserve">     Ventes de marchandises</t>
  </si>
  <si>
    <t xml:space="preserve">     Variation de stock (marchandises)</t>
  </si>
  <si>
    <t xml:space="preserve">     Production vendue (biens et services)</t>
  </si>
  <si>
    <t xml:space="preserve">     Achats d'approvisionnement</t>
  </si>
  <si>
    <t xml:space="preserve">     Production stockée</t>
  </si>
  <si>
    <t xml:space="preserve">     Variation de stock (approvisionnement)</t>
  </si>
  <si>
    <t xml:space="preserve">     Production immobilisée</t>
  </si>
  <si>
    <t xml:space="preserve">     Autres charges externes</t>
  </si>
  <si>
    <t xml:space="preserve">     Subventions d'exploitation</t>
  </si>
  <si>
    <t xml:space="preserve">     Impôts, taxes et versements assimilés</t>
  </si>
  <si>
    <t xml:space="preserve">     Autres produits</t>
  </si>
  <si>
    <t xml:space="preserve">     Rémunération du personnel</t>
  </si>
  <si>
    <t>Produits financiers</t>
  </si>
  <si>
    <t xml:space="preserve">     Charges sociales</t>
  </si>
  <si>
    <t xml:space="preserve">     Dotations aux amortissements</t>
  </si>
  <si>
    <t xml:space="preserve">     Dotations aux provisions</t>
  </si>
  <si>
    <t xml:space="preserve">     Autres charges</t>
  </si>
  <si>
    <t>Charges financières</t>
  </si>
  <si>
    <t xml:space="preserve">          TOTAL (I)</t>
  </si>
  <si>
    <t>CHARGES EXCEPTIONNELLES (II)</t>
  </si>
  <si>
    <t>PRODUITS EXCEPTIONNELS (II)</t>
  </si>
  <si>
    <t>IMPOTS SUR LES BENEFICES (III)</t>
  </si>
  <si>
    <t xml:space="preserve">          TOTAL DES CHARGES (I+II+III)</t>
  </si>
  <si>
    <t>TOTAL DES PRODUITS (I+II)</t>
  </si>
  <si>
    <t>BENEFICE OU PERTE</t>
  </si>
  <si>
    <t xml:space="preserve">          TOTAL GENERAL</t>
  </si>
  <si>
    <t>BLAFFARD</t>
  </si>
  <si>
    <t>BILAN SYNTHETIQUE</t>
  </si>
  <si>
    <t>N-1</t>
  </si>
  <si>
    <t>ACTIF</t>
  </si>
  <si>
    <t>Amortissements</t>
  </si>
  <si>
    <t>PASSIF</t>
  </si>
  <si>
    <t>Exercice</t>
  </si>
  <si>
    <t>et provisions</t>
  </si>
  <si>
    <t>N-1 net</t>
  </si>
  <si>
    <t>Actif immobilisé :</t>
  </si>
  <si>
    <t>Capitaux propres</t>
  </si>
  <si>
    <t xml:space="preserve">     Immobilisations incorporelles</t>
  </si>
  <si>
    <t xml:space="preserve">     Capital</t>
  </si>
  <si>
    <t xml:space="preserve">    - Fonds commercial</t>
  </si>
  <si>
    <t xml:space="preserve">     Ecarts de réévaluation</t>
  </si>
  <si>
    <t xml:space="preserve">    - Autres</t>
  </si>
  <si>
    <t xml:space="preserve">     Réserves :</t>
  </si>
  <si>
    <t xml:space="preserve">    Immobilisations corporelles</t>
  </si>
  <si>
    <t xml:space="preserve">     - Réserve légale</t>
  </si>
  <si>
    <t xml:space="preserve">    Immobilisations financières</t>
  </si>
  <si>
    <t xml:space="preserve">     - Réserves réglementées</t>
  </si>
  <si>
    <t xml:space="preserve">         TOTAL I</t>
  </si>
  <si>
    <t xml:space="preserve">     - Autres</t>
  </si>
  <si>
    <t>Actif circulant :</t>
  </si>
  <si>
    <t xml:space="preserve">     Stocks et en-cours (autres que</t>
  </si>
  <si>
    <t xml:space="preserve">     Report à nouveau</t>
  </si>
  <si>
    <t xml:space="preserve">     marchandises)</t>
  </si>
  <si>
    <t xml:space="preserve">     Résultat de l'exercice (bénéfice ou perte)</t>
  </si>
  <si>
    <t xml:space="preserve">     Provisions réglementées</t>
  </si>
  <si>
    <t xml:space="preserve">    Avances et acomptes versés sur</t>
  </si>
  <si>
    <t xml:space="preserve">          TOTAL I</t>
  </si>
  <si>
    <t xml:space="preserve">    commandes</t>
  </si>
  <si>
    <t>Créances :</t>
  </si>
  <si>
    <t>Provisions pour risques et charges (II)</t>
  </si>
  <si>
    <t xml:space="preserve">     Clients et comptes rattachés</t>
  </si>
  <si>
    <t>Dettes</t>
  </si>
  <si>
    <t xml:space="preserve">    Autres</t>
  </si>
  <si>
    <t xml:space="preserve">     Emprunts et dettes assimilées</t>
  </si>
  <si>
    <t>Valeurs mobilières de placement</t>
  </si>
  <si>
    <t xml:space="preserve">     Avances et acomptes reçus sur</t>
  </si>
  <si>
    <t>Disponibilités (autres que caisse)</t>
  </si>
  <si>
    <t xml:space="preserve">     commandes</t>
  </si>
  <si>
    <t xml:space="preserve">     Fournisseurs et comptes rattachés</t>
  </si>
  <si>
    <t xml:space="preserve">         TOTAL II</t>
  </si>
  <si>
    <t xml:space="preserve">          TOTAL III</t>
  </si>
  <si>
    <t>Charges constatées d'avance (III)</t>
  </si>
  <si>
    <t>Produits constatés d'avance (IV)</t>
  </si>
  <si>
    <t>TOTAL GENERAL (I+II+III)</t>
  </si>
  <si>
    <t>TOTAL GENERAL (I+II+III+IV)</t>
  </si>
  <si>
    <t>Date de facture</t>
  </si>
  <si>
    <t>Mise en service</t>
  </si>
  <si>
    <t>Durée:</t>
  </si>
  <si>
    <t>Amort. économique = linéaire</t>
  </si>
  <si>
    <t>Tx</t>
  </si>
  <si>
    <t>Annuités</t>
  </si>
  <si>
    <t>Cumul</t>
  </si>
  <si>
    <t>MACHINE</t>
  </si>
  <si>
    <t>5 ans</t>
  </si>
  <si>
    <t>Prix d'achat</t>
  </si>
  <si>
    <t>Mise en service = Date de facture  le 1/12</t>
  </si>
  <si>
    <t>En année 1= amortissement 30j/360</t>
  </si>
  <si>
    <t>En année 1= amortissement 10 mois/12mois</t>
  </si>
  <si>
    <t>7 ans</t>
  </si>
  <si>
    <t>VNC</t>
  </si>
  <si>
    <t>obsolète</t>
  </si>
  <si>
    <t>AUTRES DOTATIONS AUX AMORTISSEMENTS</t>
  </si>
  <si>
    <t>Dotations aux amort. &amp; aux déprét</t>
  </si>
  <si>
    <t>AMORTISSEMENT MACHINE</t>
  </si>
  <si>
    <t>PROVISION DEPRECIATION DE STOCK</t>
  </si>
  <si>
    <t>Dotat. aux prov. reglem. (stocks)</t>
  </si>
  <si>
    <t>Dotat. prov. risq. &amp; charg. excep.</t>
  </si>
  <si>
    <t>Provisions pour litiges</t>
  </si>
  <si>
    <t>LES AUTRES AMORTISSEMENTS A PASSER AU 31/12/21</t>
  </si>
  <si>
    <t>CUMUL</t>
  </si>
  <si>
    <t>Lorsqu’une entreprise connaît un litige, elle peut constituer une provision pour faire face à la dette susceptible d’être mise à sa charge. Les litiges en cause pouvant être de natures très diverses (salariaux, fiscaux, contractuels…). Ces provisions ne sont toutefois déductibles du résultat de l’entreprise que si certaines conditions sont réunies.</t>
  </si>
  <si>
    <t>Perte ou charge probable</t>
  </si>
  <si>
    <t>RISQUE PRUDHOMME</t>
  </si>
  <si>
    <t>MONTANT RECLAME = 10,400€</t>
  </si>
  <si>
    <t>PROV=50%</t>
  </si>
  <si>
    <t>PROVISION POUR LITIGE SALARIE</t>
  </si>
  <si>
    <t xml:space="preserve">          151100    Provisions pour litiges</t>
  </si>
  <si>
    <t xml:space="preserve">     TOTAL COMPTE 151100</t>
  </si>
  <si>
    <t>AUTRES DOTATIONS AUX AMORTISSE...</t>
  </si>
  <si>
    <t>PROVISION DEPRECIATION DE STOC...</t>
  </si>
  <si>
    <t xml:space="preserve">          681000    Dotations aux amort. &amp; aux déprét</t>
  </si>
  <si>
    <t xml:space="preserve">     TOTAL COMPTE 681000</t>
  </si>
  <si>
    <t xml:space="preserve">          687300    Dotat. aux prov. reglem. (stocks)</t>
  </si>
  <si>
    <t xml:space="preserve">     TOTAL COMPTE 687300</t>
  </si>
  <si>
    <t xml:space="preserve">          687500    Dotat. prov. risq. &amp; charg. excep.</t>
  </si>
  <si>
    <t xml:space="preserve">     TOTAL COMPTE 687500</t>
  </si>
  <si>
    <t>151100</t>
  </si>
  <si>
    <t>681000</t>
  </si>
  <si>
    <t>687300</t>
  </si>
  <si>
    <t>687500</t>
  </si>
  <si>
    <t xml:space="preserve">     TOTAL SOUS CLASSE 61</t>
  </si>
  <si>
    <t>CONTRÔLE</t>
  </si>
  <si>
    <t>Colonne1</t>
  </si>
  <si>
    <t xml:space="preserve">3- Les salaires - Monsieur Blafart - Directeur </t>
  </si>
  <si>
    <t>5- Extrait bancaire/décembre</t>
  </si>
  <si>
    <t>7- Amortissements/immobilisations</t>
  </si>
  <si>
    <t>8- Autres informations/provisions</t>
  </si>
  <si>
    <t>Poste</t>
  </si>
  <si>
    <t>Calcul</t>
  </si>
  <si>
    <t>Loyer excédentaire Porsche (12 000€ -9 900€)</t>
  </si>
  <si>
    <t>Ligne RF</t>
  </si>
  <si>
    <t>TVA DEDUCTIBLE ABS /DECAISSEMENTS</t>
  </si>
  <si>
    <t xml:space="preserve">     TOTAL SOUS CLASSE 10</t>
  </si>
  <si>
    <t xml:space="preserve">     TOTAL SOUS CLASSE 11</t>
  </si>
  <si>
    <t xml:space="preserve">     TOTAL SOUS CLASSE 15</t>
  </si>
  <si>
    <t xml:space="preserve">     TOTAL SOUS CLASSE 16</t>
  </si>
  <si>
    <t xml:space="preserve">     TOTAL SOUS CLASSE 20</t>
  </si>
  <si>
    <t xml:space="preserve">     TOTAL SOUS CLASSE 21</t>
  </si>
  <si>
    <t xml:space="preserve">     TOTAL SOUS CLASSE 28</t>
  </si>
  <si>
    <t xml:space="preserve">     TOTAL SOUS CLASSE 31</t>
  </si>
  <si>
    <t xml:space="preserve">     TOTAL SOUS CLASSE 35</t>
  </si>
  <si>
    <t xml:space="preserve">     TOTAL SOUS CLASSE 40</t>
  </si>
  <si>
    <t xml:space="preserve">     TOTAL SOUS CLASSE 41</t>
  </si>
  <si>
    <t xml:space="preserve">     TOTAL SOUS CLASSE 42</t>
  </si>
  <si>
    <t xml:space="preserve">     TOTAL SOUS CLASSE 43</t>
  </si>
  <si>
    <t xml:space="preserve">     TOTAL SOUS CLASSE 44</t>
  </si>
  <si>
    <t xml:space="preserve">     TOTAL SOUS CLASSE 45</t>
  </si>
  <si>
    <t xml:space="preserve">     TOTAL SOUS CLASSE 51</t>
  </si>
  <si>
    <t xml:space="preserve">     TOTAL SOUS CLASSE 53</t>
  </si>
  <si>
    <t xml:space="preserve">     TOTAL SOUS CLASSE 60</t>
  </si>
  <si>
    <t xml:space="preserve">     TOTAL SOUS CLASSE 62</t>
  </si>
  <si>
    <t xml:space="preserve">     TOTAL SOUS CLASSE 63</t>
  </si>
  <si>
    <t xml:space="preserve">     TOTAL SOUS CLASSE 64</t>
  </si>
  <si>
    <t xml:space="preserve">     TOTAL SOUS CLASSE 66</t>
  </si>
  <si>
    <t xml:space="preserve">     TOTAL SOUS CLASSE 67</t>
  </si>
  <si>
    <t xml:space="preserve">     TOTAL SOUS CLASSE 68</t>
  </si>
  <si>
    <t xml:space="preserve">     TOTAL SOUS CLASSE 70</t>
  </si>
  <si>
    <t xml:space="preserve">     TOTAL SOUS CLASSE 71</t>
  </si>
  <si>
    <t xml:space="preserve">     TOTAL SOUS CLASSE 72</t>
  </si>
  <si>
    <t>Dettes sociales et fiscales</t>
  </si>
  <si>
    <t>Autres dettes</t>
  </si>
  <si>
    <t>Journal OD/TVA</t>
  </si>
  <si>
    <t>TVA DEDUCTIBLE/ABS</t>
  </si>
  <si>
    <t>TVA DEDUCTIBLE/IMMO</t>
  </si>
  <si>
    <t>TVA COLLECTEE</t>
  </si>
  <si>
    <t>CREDIT DE TVA A REPORTER</t>
  </si>
  <si>
    <t xml:space="preserve">          445670 ETAT CREDIT DE TVA</t>
  </si>
  <si>
    <t>CA 3 DECEMBRE</t>
  </si>
  <si>
    <t>ETAT CREDIT DE TVA</t>
  </si>
  <si>
    <t xml:space="preserve">Edition du : 01/01/2021 au 31/12/2021     </t>
  </si>
  <si>
    <t>9- Autres informations/CB porsche</t>
  </si>
  <si>
    <t>STOCK DE BLOC ROUILLE</t>
  </si>
  <si>
    <t>MONTANT LITIGE= 2400€</t>
  </si>
  <si>
    <t xml:space="preserve">          391110 DEPRECIATION DE STOCK</t>
  </si>
  <si>
    <t xml:space="preserve">     TOTAL COMPTE 391110</t>
  </si>
  <si>
    <t xml:space="preserve">     TOTAL SOUS CLASSE 39</t>
  </si>
  <si>
    <t>DEPRECIATION DE STOCK</t>
  </si>
  <si>
    <t xml:space="preserve">     Encours de production</t>
  </si>
  <si>
    <t>Matières premières</t>
  </si>
  <si>
    <t>Encours de production</t>
  </si>
  <si>
    <t>Informations 2021</t>
  </si>
  <si>
    <t>Immobilisation/amortissements</t>
  </si>
  <si>
    <t>Stocks au 31/12 N-1</t>
  </si>
  <si>
    <t>Voir balance et Grand-livre - M. BLAFFART a perdu la liasse N-1</t>
  </si>
  <si>
    <t>Effets escompté non échus au 31/12/N-1</t>
  </si>
  <si>
    <t>LOYER CB</t>
  </si>
  <si>
    <t>FRAIS FIN</t>
  </si>
  <si>
    <t xml:space="preserve">          722000  Production immobilisée -  Immobilisations corporelles</t>
  </si>
  <si>
    <t>Rappel mouvements de trésorerie</t>
  </si>
  <si>
    <t>TVA SUR LES ENCAISSEMENTS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</si>
</sst>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64" formatCode="_-* #,##0.00\ &quot;€&quot;_-;\-* #,##0.00\ &quot;€&quot;_-;_-* &quot;-&quot;??\ &quot;€&quot;_-;_-@_-"/>
    <numFmt numFmtId="165" formatCode="_(* #,##0.00_);_(* \(#,##0.00\);_(* &quot;-&quot;??_);_(@_)"/>
    <numFmt numFmtId="166" formatCode="0.000%"/>
    <numFmt numFmtId="167" formatCode="_-* #,##0.00\ [$€-40C]_-;\-* #,##0.00\ [$€-40C]_-;_-* &quot;-&quot;??\ [$€-40C]_-;_-@_-"/>
    <numFmt numFmtId="168" formatCode="_(&quot;$&quot;* #,##0.00_);_(&quot;$&quot;* \(#,##0.00\);_(&quot;$&quot;* &quot;-&quot;??_);_(@_)"/>
    <numFmt numFmtId="169" formatCode="#,##0.00\ [$€-1]"/>
    <numFmt numFmtId="170" formatCode="0.0000"/>
    <numFmt numFmtId="171" formatCode="0.00\ \ &quot;EUR&quot;"/>
    <numFmt numFmtId="172" formatCode="_-* #,##0\ &quot;€&quot;_-;\-* #,##0\ &quot;€&quot;_-;_-* &quot;-&quot;??\ &quot;€&quot;_-;_-@_-"/>
    <numFmt numFmtId="173" formatCode="_-* #,##0.000\ &quot;€&quot;_-;\-* #,##0.000\ &quot;€&quot;_-;_-* &quot;-&quot;??\ &quot;€&quot;_-;_-@_-"/>
  </numFmts>
  <fonts count="5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name val="Cambria"/>
      <family val="2"/>
      <scheme val="major"/>
    </font>
    <font>
      <sz val="11"/>
      <name val="Cambria"/>
      <family val="2"/>
      <scheme val="major"/>
    </font>
    <font>
      <b/>
      <sz val="36"/>
      <color theme="4" tint="-0.249977111117893"/>
      <name val="Cambria"/>
      <family val="2"/>
      <scheme val="major"/>
    </font>
    <font>
      <b/>
      <sz val="11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b/>
      <i/>
      <sz val="12"/>
      <color theme="4" tint="-0.249977111117893"/>
      <name val="Calibri"/>
      <family val="2"/>
      <scheme val="minor"/>
    </font>
    <font>
      <sz val="12"/>
      <name val="Calibri"/>
      <family val="2"/>
      <scheme val="minor"/>
    </font>
    <font>
      <b/>
      <sz val="14"/>
      <color theme="4" tint="-0.499984740745262"/>
      <name val="Calibri"/>
      <family val="2"/>
      <scheme val="minor"/>
    </font>
    <font>
      <b/>
      <sz val="14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0"/>
      <color rgb="FF262626"/>
      <name val="Verdana"/>
      <family val="2"/>
    </font>
    <font>
      <sz val="10"/>
      <color rgb="FF262626"/>
      <name val="Verdana"/>
      <family val="2"/>
    </font>
    <font>
      <b/>
      <i/>
      <sz val="10"/>
      <color rgb="FF262626"/>
      <name val="Verdana"/>
      <family val="2"/>
    </font>
    <font>
      <u/>
      <sz val="10"/>
      <color rgb="FF4170A9"/>
      <name val="Verdana"/>
      <family val="2"/>
    </font>
    <font>
      <u/>
      <sz val="8"/>
      <color rgb="FF4170A9"/>
      <name val="Verdana"/>
      <family val="2"/>
    </font>
    <font>
      <b/>
      <sz val="10"/>
      <color rgb="FFFFFFFF"/>
      <name val="Verdana"/>
      <family val="2"/>
    </font>
    <font>
      <b/>
      <u/>
      <sz val="10"/>
      <color rgb="FFFFFFFF"/>
      <name val="Verdana"/>
      <family val="2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color indexed="9"/>
      <name val="Arial"/>
      <family val="2"/>
    </font>
    <font>
      <b/>
      <sz val="10"/>
      <color indexed="9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i/>
      <sz val="8"/>
      <name val="Arial"/>
      <family val="2"/>
    </font>
    <font>
      <i/>
      <sz val="7"/>
      <name val="Arial"/>
      <family val="2"/>
    </font>
    <font>
      <i/>
      <sz val="10"/>
      <name val="Arial"/>
      <family val="2"/>
    </font>
    <font>
      <sz val="14"/>
      <name val="Arial"/>
      <family val="2"/>
    </font>
    <font>
      <i/>
      <sz val="6"/>
      <name val="Arial"/>
      <family val="2"/>
    </font>
    <font>
      <b/>
      <sz val="10"/>
      <name val="Times New Roman"/>
      <family val="1"/>
    </font>
    <font>
      <b/>
      <sz val="14"/>
      <color theme="4" tint="-0.249977111117893"/>
      <name val="Cambria"/>
      <family val="2"/>
      <scheme val="major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i/>
      <sz val="10"/>
      <color indexed="8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sz val="24"/>
      <name val="Calibri"/>
      <family val="2"/>
      <scheme val="minor"/>
    </font>
    <font>
      <b/>
      <sz val="8"/>
      <color indexed="8"/>
      <name val="Arial"/>
      <family val="2"/>
    </font>
    <font>
      <sz val="10"/>
      <color theme="1"/>
      <name val="Arial"/>
      <family val="2"/>
    </font>
  </fonts>
  <fills count="3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79998168889431442"/>
        <bgColor theme="9" tint="0.79998168889431442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5E1EF"/>
      </patternFill>
    </fill>
    <fill>
      <patternFill patternType="solid">
        <fgColor rgb="FF4173A9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theme="8" tint="0.79998168889431442"/>
      </patternFill>
    </fill>
    <fill>
      <patternFill patternType="solid">
        <fgColor indexed="6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0F0F0"/>
        <bgColor indexed="64"/>
      </patternFill>
    </fill>
    <fill>
      <patternFill patternType="solid">
        <fgColor rgb="FF8BAEE9"/>
        <bgColor indexed="64"/>
      </patternFill>
    </fill>
    <fill>
      <patternFill patternType="solid">
        <fgColor rgb="FFFFB871"/>
        <bgColor indexed="64"/>
      </patternFill>
    </fill>
    <fill>
      <patternFill patternType="solid">
        <fgColor theme="0" tint="-0.249977111117893"/>
        <bgColor theme="8" tint="0.79998168889431442"/>
      </patternFill>
    </fill>
    <fill>
      <patternFill patternType="solid">
        <fgColor rgb="FFFFD5AA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39997558519241921"/>
        <bgColor indexed="64"/>
      </patternFill>
    </fill>
  </fills>
  <borders count="103">
    <border>
      <left/>
      <right/>
      <top/>
      <bottom/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theme="9"/>
      </left>
      <right style="thin">
        <color theme="9"/>
      </right>
      <top style="thin">
        <color theme="9"/>
      </top>
      <bottom style="thin">
        <color theme="9"/>
      </bottom>
      <diagonal/>
    </border>
    <border>
      <left style="thin">
        <color theme="9"/>
      </left>
      <right/>
      <top style="thin">
        <color theme="9"/>
      </top>
      <bottom style="medium">
        <color theme="9"/>
      </bottom>
      <diagonal/>
    </border>
    <border>
      <left/>
      <right style="thin">
        <color theme="9"/>
      </right>
      <top style="thin">
        <color theme="9"/>
      </top>
      <bottom style="medium">
        <color theme="9"/>
      </bottom>
      <diagonal/>
    </border>
    <border>
      <left style="thin">
        <color theme="9"/>
      </left>
      <right/>
      <top style="medium">
        <color theme="9"/>
      </top>
      <bottom/>
      <diagonal/>
    </border>
    <border>
      <left style="thin">
        <color theme="9"/>
      </left>
      <right style="thin">
        <color theme="9"/>
      </right>
      <top style="medium">
        <color theme="9"/>
      </top>
      <bottom/>
      <diagonal/>
    </border>
    <border>
      <left style="thin">
        <color theme="9"/>
      </left>
      <right/>
      <top style="thin">
        <color theme="9"/>
      </top>
      <bottom/>
      <diagonal/>
    </border>
    <border>
      <left style="thin">
        <color theme="9"/>
      </left>
      <right style="thin">
        <color theme="9"/>
      </right>
      <top style="thin">
        <color theme="9"/>
      </top>
      <bottom/>
      <diagonal/>
    </border>
    <border>
      <left style="thin">
        <color theme="9"/>
      </left>
      <right/>
      <top style="thin">
        <color theme="9"/>
      </top>
      <bottom style="thin">
        <color theme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666666"/>
      </top>
      <bottom style="thin">
        <color rgb="FF666666"/>
      </bottom>
      <diagonal/>
    </border>
    <border>
      <left/>
      <right style="thin">
        <color rgb="FF666666"/>
      </right>
      <top style="thin">
        <color rgb="FF666666"/>
      </top>
      <bottom style="thin">
        <color rgb="FF666666"/>
      </bottom>
      <diagonal/>
    </border>
    <border>
      <left style="thin">
        <color rgb="FF666666"/>
      </left>
      <right style="thin">
        <color rgb="FF666666"/>
      </right>
      <top style="thin">
        <color rgb="FF666666"/>
      </top>
      <bottom style="thin">
        <color rgb="FF666666"/>
      </bottom>
      <diagonal/>
    </border>
    <border>
      <left/>
      <right style="thin">
        <color rgb="FF666666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/>
      <diagonal/>
    </border>
    <border>
      <left style="thin">
        <color theme="8"/>
      </left>
      <right style="thin">
        <color theme="8"/>
      </right>
      <top style="thin">
        <color theme="8"/>
      </top>
      <bottom/>
      <diagonal/>
    </border>
    <border>
      <left style="thin">
        <color theme="8"/>
      </left>
      <right/>
      <top style="medium">
        <color theme="8"/>
      </top>
      <bottom/>
      <diagonal/>
    </border>
    <border>
      <left style="thin">
        <color theme="8"/>
      </left>
      <right style="thin">
        <color theme="8"/>
      </right>
      <top style="medium">
        <color theme="8"/>
      </top>
      <bottom/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theme="8"/>
      </left>
      <right style="thin">
        <color theme="8"/>
      </right>
      <top style="double">
        <color theme="8"/>
      </top>
      <bottom style="thin">
        <color theme="8"/>
      </bottom>
      <diagonal/>
    </border>
    <border>
      <left/>
      <right/>
      <top/>
      <bottom style="thin">
        <color rgb="FF666666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9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8"/>
      </left>
      <right/>
      <top style="double">
        <color theme="8"/>
      </top>
      <bottom style="thin">
        <color theme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hair">
        <color auto="1"/>
      </bottom>
      <diagonal/>
    </border>
    <border>
      <left style="hair">
        <color auto="1"/>
      </left>
      <right style="medium">
        <color indexed="64"/>
      </right>
      <top/>
      <bottom style="hair">
        <color auto="1"/>
      </bottom>
      <diagonal/>
    </border>
    <border>
      <left style="medium">
        <color indexed="64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hair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hair">
        <color indexed="64"/>
      </top>
      <bottom style="thin">
        <color auto="1"/>
      </bottom>
      <diagonal/>
    </border>
    <border>
      <left/>
      <right style="thin">
        <color auto="1"/>
      </right>
      <top style="hair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2" borderId="0" applyNumberFormat="0" applyBorder="0" applyAlignment="0" applyProtection="0"/>
    <xf numFmtId="168" fontId="18" fillId="0" borderId="0" applyFont="0" applyFill="0" applyBorder="0" applyAlignment="0" applyProtection="0"/>
    <xf numFmtId="0" fontId="19" fillId="0" borderId="0"/>
    <xf numFmtId="0" fontId="22" fillId="0" borderId="0"/>
    <xf numFmtId="0" fontId="24" fillId="13" borderId="18">
      <alignment horizontal="center"/>
    </xf>
    <xf numFmtId="0" fontId="30" fillId="0" borderId="0"/>
    <xf numFmtId="9" fontId="30" fillId="0" borderId="0" applyFont="0" applyFill="0" applyBorder="0" applyAlignment="0" applyProtection="0"/>
  </cellStyleXfs>
  <cellXfs count="550">
    <xf numFmtId="0" fontId="0" fillId="0" borderId="0" xfId="0"/>
    <xf numFmtId="0" fontId="10" fillId="0" borderId="0" xfId="0" applyFont="1"/>
    <xf numFmtId="0" fontId="9" fillId="4" borderId="1" xfId="0" applyFont="1" applyFill="1" applyBorder="1" applyAlignment="1" applyProtection="1">
      <alignment vertical="center"/>
      <protection locked="0"/>
    </xf>
    <xf numFmtId="0" fontId="9" fillId="4" borderId="2" xfId="0" applyFont="1" applyFill="1" applyBorder="1" applyAlignment="1" applyProtection="1">
      <alignment vertical="center"/>
      <protection locked="0"/>
    </xf>
    <xf numFmtId="0" fontId="9" fillId="4" borderId="3" xfId="0" applyFont="1" applyFill="1" applyBorder="1" applyAlignment="1" applyProtection="1">
      <alignment horizontal="center" vertical="center"/>
      <protection locked="0"/>
    </xf>
    <xf numFmtId="165" fontId="9" fillId="4" borderId="3" xfId="0" applyNumberFormat="1" applyFont="1" applyFill="1" applyBorder="1" applyAlignment="1" applyProtection="1">
      <alignment vertical="center"/>
      <protection locked="0"/>
    </xf>
    <xf numFmtId="0" fontId="9" fillId="0" borderId="4" xfId="0" applyFont="1" applyBorder="1" applyAlignment="1" applyProtection="1">
      <alignment vertical="center"/>
      <protection locked="0"/>
    </xf>
    <xf numFmtId="0" fontId="9" fillId="0" borderId="5" xfId="0" applyFont="1" applyBorder="1" applyAlignment="1" applyProtection="1">
      <alignment vertical="center"/>
      <protection locked="0"/>
    </xf>
    <xf numFmtId="0" fontId="9" fillId="0" borderId="6" xfId="0" applyFont="1" applyBorder="1" applyAlignment="1" applyProtection="1">
      <alignment horizontal="center" vertical="center"/>
      <protection locked="0"/>
    </xf>
    <xf numFmtId="165" fontId="9" fillId="0" borderId="6" xfId="0" applyNumberFormat="1" applyFont="1" applyBorder="1" applyAlignment="1" applyProtection="1">
      <alignment vertical="center"/>
      <protection locked="0"/>
    </xf>
    <xf numFmtId="0" fontId="12" fillId="0" borderId="0" xfId="0" applyFont="1" applyAlignment="1">
      <alignment horizontal="left" vertical="center" indent="1"/>
    </xf>
    <xf numFmtId="0" fontId="12" fillId="0" borderId="0" xfId="0" applyFont="1"/>
    <xf numFmtId="0" fontId="0" fillId="8" borderId="7" xfId="0" applyFill="1" applyBorder="1"/>
    <xf numFmtId="0" fontId="4" fillId="8" borderId="7" xfId="0" applyFont="1" applyFill="1" applyBorder="1"/>
    <xf numFmtId="164" fontId="0" fillId="9" borderId="7" xfId="1" applyFont="1" applyFill="1" applyBorder="1"/>
    <xf numFmtId="10" fontId="0" fillId="10" borderId="10" xfId="0" applyNumberFormat="1" applyFill="1" applyBorder="1"/>
    <xf numFmtId="0" fontId="0" fillId="10" borderId="11" xfId="0" applyFill="1" applyBorder="1"/>
    <xf numFmtId="10" fontId="0" fillId="0" borderId="12" xfId="0" applyNumberFormat="1" applyBorder="1"/>
    <xf numFmtId="0" fontId="0" fillId="0" borderId="13" xfId="0" applyBorder="1"/>
    <xf numFmtId="10" fontId="0" fillId="10" borderId="12" xfId="2" applyNumberFormat="1" applyFont="1" applyFill="1" applyBorder="1"/>
    <xf numFmtId="164" fontId="0" fillId="10" borderId="13" xfId="1" applyFont="1" applyFill="1" applyBorder="1"/>
    <xf numFmtId="164" fontId="0" fillId="8" borderId="7" xfId="1" applyFont="1" applyFill="1" applyBorder="1"/>
    <xf numFmtId="10" fontId="0" fillId="0" borderId="12" xfId="2" applyNumberFormat="1" applyFont="1" applyBorder="1"/>
    <xf numFmtId="164" fontId="0" fillId="0" borderId="13" xfId="1" applyFont="1" applyBorder="1"/>
    <xf numFmtId="166" fontId="0" fillId="0" borderId="12" xfId="2" applyNumberFormat="1" applyFont="1" applyBorder="1"/>
    <xf numFmtId="10" fontId="4" fillId="0" borderId="12" xfId="2" applyNumberFormat="1" applyFont="1" applyBorder="1"/>
    <xf numFmtId="164" fontId="4" fillId="0" borderId="13" xfId="1" applyFont="1" applyBorder="1"/>
    <xf numFmtId="0" fontId="4" fillId="0" borderId="0" xfId="0" applyFont="1"/>
    <xf numFmtId="10" fontId="0" fillId="0" borderId="14" xfId="2" applyNumberFormat="1" applyFont="1" applyBorder="1"/>
    <xf numFmtId="164" fontId="0" fillId="0" borderId="7" xfId="1" applyFont="1" applyBorder="1"/>
    <xf numFmtId="0" fontId="15" fillId="8" borderId="0" xfId="0" applyFont="1" applyFill="1"/>
    <xf numFmtId="164" fontId="16" fillId="0" borderId="0" xfId="0" applyNumberFormat="1" applyFont="1"/>
    <xf numFmtId="164" fontId="0" fillId="0" borderId="0" xfId="1" applyFont="1"/>
    <xf numFmtId="10" fontId="0" fillId="0" borderId="0" xfId="2" applyNumberFormat="1" applyFont="1"/>
    <xf numFmtId="14" fontId="0" fillId="0" borderId="0" xfId="0" applyNumberFormat="1"/>
    <xf numFmtId="169" fontId="20" fillId="12" borderId="17" xfId="0" applyNumberFormat="1" applyFont="1" applyFill="1" applyBorder="1" applyAlignment="1">
      <alignment vertical="center"/>
    </xf>
    <xf numFmtId="0" fontId="20" fillId="0" borderId="0" xfId="0" applyFont="1" applyAlignment="1">
      <alignment vertical="center"/>
    </xf>
    <xf numFmtId="0" fontId="25" fillId="13" borderId="18" xfId="7" applyFont="1" applyAlignment="1">
      <alignment horizontal="center" vertical="center"/>
    </xf>
    <xf numFmtId="0" fontId="24" fillId="13" borderId="18" xfId="7" applyAlignment="1">
      <alignment horizontal="center" vertical="center"/>
    </xf>
    <xf numFmtId="14" fontId="20" fillId="12" borderId="19" xfId="0" applyNumberFormat="1" applyFont="1" applyFill="1" applyBorder="1" applyAlignment="1">
      <alignment vertical="center"/>
    </xf>
    <xf numFmtId="0" fontId="20" fillId="12" borderId="19" xfId="0" applyFont="1" applyFill="1" applyBorder="1" applyAlignment="1">
      <alignment vertical="center" wrapText="1"/>
    </xf>
    <xf numFmtId="169" fontId="20" fillId="12" borderId="19" xfId="0" applyNumberFormat="1" applyFont="1" applyFill="1" applyBorder="1" applyAlignment="1">
      <alignment vertical="center"/>
    </xf>
    <xf numFmtId="14" fontId="20" fillId="0" borderId="19" xfId="0" applyNumberFormat="1" applyFont="1" applyBorder="1" applyAlignment="1">
      <alignment vertical="center"/>
    </xf>
    <xf numFmtId="0" fontId="20" fillId="0" borderId="19" xfId="0" applyFont="1" applyBorder="1" applyAlignment="1">
      <alignment vertical="center" wrapText="1"/>
    </xf>
    <xf numFmtId="169" fontId="20" fillId="0" borderId="19" xfId="0" applyNumberFormat="1" applyFont="1" applyBorder="1" applyAlignment="1">
      <alignment vertical="center"/>
    </xf>
    <xf numFmtId="0" fontId="20" fillId="0" borderId="19" xfId="0" applyFont="1" applyBorder="1" applyAlignment="1">
      <alignment vertical="center"/>
    </xf>
    <xf numFmtId="0" fontId="20" fillId="0" borderId="16" xfId="0" applyFont="1" applyBorder="1" applyAlignment="1">
      <alignment vertical="center"/>
    </xf>
    <xf numFmtId="164" fontId="0" fillId="0" borderId="0" xfId="0" applyNumberFormat="1"/>
    <xf numFmtId="10" fontId="0" fillId="0" borderId="0" xfId="0" applyNumberFormat="1"/>
    <xf numFmtId="170" fontId="0" fillId="0" borderId="0" xfId="0" applyNumberFormat="1"/>
    <xf numFmtId="164" fontId="26" fillId="0" borderId="0" xfId="0" applyNumberFormat="1" applyFont="1"/>
    <xf numFmtId="14" fontId="0" fillId="14" borderId="20" xfId="0" applyNumberFormat="1" applyFill="1" applyBorder="1"/>
    <xf numFmtId="164" fontId="20" fillId="12" borderId="19" xfId="0" applyNumberFormat="1" applyFont="1" applyFill="1" applyBorder="1" applyAlignment="1">
      <alignment vertical="center"/>
    </xf>
    <xf numFmtId="0" fontId="0" fillId="0" borderId="0" xfId="0" applyAlignment="1">
      <alignment horizontal="right"/>
    </xf>
    <xf numFmtId="164" fontId="0" fillId="15" borderId="0" xfId="1" applyFont="1" applyFill="1"/>
    <xf numFmtId="0" fontId="0" fillId="0" borderId="21" xfId="0" applyBorder="1"/>
    <xf numFmtId="0" fontId="4" fillId="0" borderId="22" xfId="0" applyFont="1" applyBorder="1"/>
    <xf numFmtId="0" fontId="4" fillId="0" borderId="22" xfId="0" applyFont="1" applyBorder="1" applyAlignment="1">
      <alignment horizontal="center"/>
    </xf>
    <xf numFmtId="0" fontId="4" fillId="0" borderId="23" xfId="0" applyFont="1" applyBorder="1"/>
    <xf numFmtId="14" fontId="0" fillId="16" borderId="24" xfId="0" applyNumberFormat="1" applyFill="1" applyBorder="1"/>
    <xf numFmtId="0" fontId="0" fillId="16" borderId="24" xfId="0" applyFill="1" applyBorder="1"/>
    <xf numFmtId="0" fontId="0" fillId="16" borderId="24" xfId="0" applyFill="1" applyBorder="1" applyAlignment="1">
      <alignment horizontal="center"/>
    </xf>
    <xf numFmtId="164" fontId="0" fillId="16" borderId="24" xfId="1" applyFont="1" applyFill="1" applyBorder="1"/>
    <xf numFmtId="0" fontId="0" fillId="16" borderId="25" xfId="0" applyFill="1" applyBorder="1"/>
    <xf numFmtId="14" fontId="0" fillId="0" borderId="22" xfId="0" applyNumberFormat="1" applyBorder="1"/>
    <xf numFmtId="0" fontId="0" fillId="0" borderId="22" xfId="0" applyBorder="1"/>
    <xf numFmtId="0" fontId="0" fillId="0" borderId="22" xfId="0" applyBorder="1" applyAlignment="1">
      <alignment horizontal="center"/>
    </xf>
    <xf numFmtId="164" fontId="0" fillId="0" borderId="22" xfId="1" applyFont="1" applyBorder="1"/>
    <xf numFmtId="0" fontId="0" fillId="0" borderId="23" xfId="0" applyBorder="1"/>
    <xf numFmtId="14" fontId="0" fillId="16" borderId="22" xfId="0" applyNumberFormat="1" applyFill="1" applyBorder="1"/>
    <xf numFmtId="0" fontId="0" fillId="16" borderId="22" xfId="0" applyFill="1" applyBorder="1"/>
    <xf numFmtId="0" fontId="0" fillId="16" borderId="22" xfId="0" applyFill="1" applyBorder="1" applyAlignment="1">
      <alignment horizontal="center"/>
    </xf>
    <xf numFmtId="164" fontId="0" fillId="16" borderId="22" xfId="1" applyFont="1" applyFill="1" applyBorder="1"/>
    <xf numFmtId="0" fontId="0" fillId="16" borderId="23" xfId="0" applyFill="1" applyBorder="1"/>
    <xf numFmtId="14" fontId="0" fillId="0" borderId="26" xfId="0" applyNumberFormat="1" applyBorder="1"/>
    <xf numFmtId="0" fontId="0" fillId="0" borderId="26" xfId="0" applyBorder="1"/>
    <xf numFmtId="0" fontId="0" fillId="0" borderId="26" xfId="0" applyBorder="1" applyAlignment="1">
      <alignment horizontal="center"/>
    </xf>
    <xf numFmtId="164" fontId="0" fillId="0" borderId="26" xfId="1" applyFont="1" applyBorder="1"/>
    <xf numFmtId="164" fontId="20" fillId="12" borderId="19" xfId="1" applyFont="1" applyFill="1" applyBorder="1" applyAlignment="1">
      <alignment vertical="center"/>
    </xf>
    <xf numFmtId="164" fontId="20" fillId="0" borderId="19" xfId="1" applyFont="1" applyBorder="1" applyAlignment="1">
      <alignment vertical="center"/>
    </xf>
    <xf numFmtId="0" fontId="20" fillId="12" borderId="33" xfId="0" applyFont="1" applyFill="1" applyBorder="1" applyAlignment="1">
      <alignment vertical="center"/>
    </xf>
    <xf numFmtId="0" fontId="21" fillId="12" borderId="33" xfId="0" applyFont="1" applyFill="1" applyBorder="1" applyAlignment="1">
      <alignment vertical="center"/>
    </xf>
    <xf numFmtId="0" fontId="20" fillId="0" borderId="15" xfId="0" applyFont="1" applyBorder="1" applyAlignment="1">
      <alignment vertical="center"/>
    </xf>
    <xf numFmtId="0" fontId="19" fillId="0" borderId="15" xfId="0" applyFont="1" applyBorder="1" applyAlignment="1">
      <alignment vertical="center"/>
    </xf>
    <xf numFmtId="169" fontId="19" fillId="0" borderId="15" xfId="0" applyNumberFormat="1" applyFont="1" applyBorder="1" applyAlignment="1">
      <alignment vertical="center"/>
    </xf>
    <xf numFmtId="0" fontId="4" fillId="0" borderId="32" xfId="0" applyFont="1" applyBorder="1"/>
    <xf numFmtId="0" fontId="29" fillId="0" borderId="0" xfId="0" applyFont="1" applyAlignment="1">
      <alignment horizontal="center" vertical="center"/>
    </xf>
    <xf numFmtId="0" fontId="30" fillId="0" borderId="0" xfId="0" applyFont="1" applyAlignment="1">
      <alignment vertical="center"/>
    </xf>
    <xf numFmtId="0" fontId="29" fillId="18" borderId="34" xfId="0" applyFont="1" applyFill="1" applyBorder="1" applyAlignment="1">
      <alignment horizontal="center" vertical="center"/>
    </xf>
    <xf numFmtId="0" fontId="34" fillId="0" borderId="36" xfId="0" applyFont="1" applyBorder="1" applyAlignment="1">
      <alignment vertical="center"/>
    </xf>
    <xf numFmtId="3" fontId="30" fillId="0" borderId="36" xfId="0" applyNumberFormat="1" applyFont="1" applyBorder="1" applyAlignment="1">
      <alignment vertical="center"/>
    </xf>
    <xf numFmtId="0" fontId="29" fillId="18" borderId="0" xfId="0" applyFont="1" applyFill="1" applyAlignment="1">
      <alignment horizontal="center" vertical="center"/>
    </xf>
    <xf numFmtId="0" fontId="30" fillId="19" borderId="36" xfId="0" applyFont="1" applyFill="1" applyBorder="1" applyAlignment="1">
      <alignment vertical="center"/>
    </xf>
    <xf numFmtId="3" fontId="35" fillId="0" borderId="37" xfId="0" applyNumberFormat="1" applyFont="1" applyBorder="1" applyAlignment="1">
      <alignment vertical="center"/>
    </xf>
    <xf numFmtId="0" fontId="33" fillId="18" borderId="34" xfId="0" quotePrefix="1" applyFont="1" applyFill="1" applyBorder="1" applyAlignment="1">
      <alignment horizontal="center" vertical="center"/>
    </xf>
    <xf numFmtId="0" fontId="34" fillId="0" borderId="38" xfId="0" applyFont="1" applyBorder="1" applyAlignment="1">
      <alignment vertical="center"/>
    </xf>
    <xf numFmtId="3" fontId="35" fillId="0" borderId="38" xfId="0" applyNumberFormat="1" applyFont="1" applyBorder="1" applyAlignment="1" applyProtection="1">
      <alignment vertical="center"/>
      <protection locked="0"/>
    </xf>
    <xf numFmtId="0" fontId="33" fillId="18" borderId="0" xfId="0" quotePrefix="1" applyFont="1" applyFill="1" applyAlignment="1">
      <alignment horizontal="center" vertical="center"/>
    </xf>
    <xf numFmtId="0" fontId="33" fillId="19" borderId="36" xfId="0" quotePrefix="1" applyFont="1" applyFill="1" applyBorder="1" applyAlignment="1">
      <alignment horizontal="center" vertical="center"/>
    </xf>
    <xf numFmtId="3" fontId="35" fillId="0" borderId="39" xfId="0" applyNumberFormat="1" applyFont="1" applyBorder="1" applyAlignment="1" applyProtection="1">
      <alignment vertical="center"/>
      <protection locked="0"/>
    </xf>
    <xf numFmtId="0" fontId="33" fillId="18" borderId="34" xfId="0" applyFont="1" applyFill="1" applyBorder="1" applyAlignment="1">
      <alignment horizontal="center" vertical="center"/>
    </xf>
    <xf numFmtId="3" fontId="35" fillId="0" borderId="36" xfId="0" applyNumberFormat="1" applyFont="1" applyBorder="1" applyAlignment="1">
      <alignment vertical="center"/>
    </xf>
    <xf numFmtId="0" fontId="33" fillId="18" borderId="0" xfId="0" applyFont="1" applyFill="1" applyAlignment="1">
      <alignment horizontal="center" vertical="center"/>
    </xf>
    <xf numFmtId="0" fontId="36" fillId="19" borderId="36" xfId="0" applyFont="1" applyFill="1" applyBorder="1" applyAlignment="1">
      <alignment vertical="center"/>
    </xf>
    <xf numFmtId="0" fontId="34" fillId="19" borderId="36" xfId="0" applyFont="1" applyFill="1" applyBorder="1" applyAlignment="1">
      <alignment vertical="center"/>
    </xf>
    <xf numFmtId="0" fontId="34" fillId="0" borderId="40" xfId="0" applyFont="1" applyBorder="1" applyAlignment="1">
      <alignment vertical="center"/>
    </xf>
    <xf numFmtId="3" fontId="35" fillId="0" borderId="40" xfId="0" applyNumberFormat="1" applyFont="1" applyBorder="1" applyAlignment="1" applyProtection="1">
      <alignment vertical="center"/>
      <protection locked="0"/>
    </xf>
    <xf numFmtId="0" fontId="34" fillId="19" borderId="40" xfId="0" applyFont="1" applyFill="1" applyBorder="1" applyAlignment="1">
      <alignment vertical="center"/>
    </xf>
    <xf numFmtId="3" fontId="34" fillId="0" borderId="41" xfId="0" applyNumberFormat="1" applyFont="1" applyBorder="1" applyAlignment="1">
      <alignment vertical="center"/>
    </xf>
    <xf numFmtId="0" fontId="33" fillId="18" borderId="41" xfId="0" applyFont="1" applyFill="1" applyBorder="1" applyAlignment="1">
      <alignment horizontal="center" vertical="center"/>
    </xf>
    <xf numFmtId="0" fontId="34" fillId="19" borderId="46" xfId="0" applyFont="1" applyFill="1" applyBorder="1" applyAlignment="1">
      <alignment vertical="center"/>
    </xf>
    <xf numFmtId="3" fontId="34" fillId="0" borderId="49" xfId="0" applyNumberFormat="1" applyFont="1" applyBorder="1" applyAlignment="1">
      <alignment vertical="center"/>
    </xf>
    <xf numFmtId="0" fontId="33" fillId="19" borderId="0" xfId="0" quotePrefix="1" applyFont="1" applyFill="1" applyAlignment="1">
      <alignment horizontal="center" vertical="center"/>
    </xf>
    <xf numFmtId="3" fontId="35" fillId="0" borderId="39" xfId="0" applyNumberFormat="1" applyFont="1" applyBorder="1" applyAlignment="1" applyProtection="1">
      <alignment horizontal="right" vertical="center"/>
      <protection locked="0"/>
    </xf>
    <xf numFmtId="0" fontId="33" fillId="19" borderId="0" xfId="0" applyFont="1" applyFill="1" applyAlignment="1">
      <alignment horizontal="center" vertical="center"/>
    </xf>
    <xf numFmtId="3" fontId="34" fillId="0" borderId="37" xfId="0" applyNumberFormat="1" applyFont="1" applyBorder="1" applyAlignment="1">
      <alignment vertical="center"/>
    </xf>
    <xf numFmtId="49" fontId="33" fillId="19" borderId="0" xfId="0" applyNumberFormat="1" applyFont="1" applyFill="1" applyAlignment="1">
      <alignment horizontal="center" vertical="center"/>
    </xf>
    <xf numFmtId="3" fontId="34" fillId="0" borderId="39" xfId="0" applyNumberFormat="1" applyFont="1" applyBorder="1" applyAlignment="1" applyProtection="1">
      <alignment vertical="center"/>
      <protection locked="0"/>
    </xf>
    <xf numFmtId="3" fontId="34" fillId="0" borderId="39" xfId="0" applyNumberFormat="1" applyFont="1" applyBorder="1" applyAlignment="1">
      <alignment vertical="center"/>
    </xf>
    <xf numFmtId="0" fontId="34" fillId="19" borderId="29" xfId="0" applyFont="1" applyFill="1" applyBorder="1" applyAlignment="1">
      <alignment vertical="center"/>
    </xf>
    <xf numFmtId="0" fontId="33" fillId="19" borderId="46" xfId="0" quotePrefix="1" applyFont="1" applyFill="1" applyBorder="1" applyAlignment="1">
      <alignment horizontal="center" vertical="center"/>
    </xf>
    <xf numFmtId="3" fontId="35" fillId="0" borderId="41" xfId="0" applyNumberFormat="1" applyFont="1" applyBorder="1" applyAlignment="1">
      <alignment vertical="center"/>
    </xf>
    <xf numFmtId="0" fontId="33" fillId="18" borderId="27" xfId="0" applyFont="1" applyFill="1" applyBorder="1" applyAlignment="1">
      <alignment horizontal="center" vertical="center"/>
    </xf>
    <xf numFmtId="3" fontId="35" fillId="0" borderId="55" xfId="0" applyNumberFormat="1" applyFont="1" applyBorder="1" applyAlignment="1">
      <alignment vertical="center"/>
    </xf>
    <xf numFmtId="0" fontId="36" fillId="0" borderId="28" xfId="0" applyFont="1" applyBorder="1" applyAlignment="1">
      <alignment vertical="center"/>
    </xf>
    <xf numFmtId="3" fontId="35" fillId="0" borderId="49" xfId="0" applyNumberFormat="1" applyFont="1" applyBorder="1" applyAlignment="1">
      <alignment vertical="center"/>
    </xf>
    <xf numFmtId="0" fontId="29" fillId="18" borderId="27" xfId="0" applyFont="1" applyFill="1" applyBorder="1" applyAlignment="1">
      <alignment horizontal="center" vertical="center"/>
    </xf>
    <xf numFmtId="3" fontId="34" fillId="0" borderId="56" xfId="0" applyNumberFormat="1" applyFont="1" applyBorder="1" applyAlignment="1">
      <alignment vertical="center"/>
    </xf>
    <xf numFmtId="0" fontId="30" fillId="0" borderId="41" xfId="0" applyFont="1" applyBorder="1" applyAlignment="1">
      <alignment vertical="center"/>
    </xf>
    <xf numFmtId="3" fontId="35" fillId="0" borderId="57" xfId="0" applyNumberFormat="1" applyFont="1" applyBorder="1" applyAlignment="1" applyProtection="1">
      <alignment vertical="center"/>
      <protection locked="0"/>
    </xf>
    <xf numFmtId="0" fontId="33" fillId="19" borderId="36" xfId="0" applyFont="1" applyFill="1" applyBorder="1" applyAlignment="1">
      <alignment horizontal="center" vertical="center"/>
    </xf>
    <xf numFmtId="3" fontId="35" fillId="0" borderId="35" xfId="0" applyNumberFormat="1" applyFont="1" applyBorder="1" applyAlignment="1">
      <alignment vertical="center"/>
    </xf>
    <xf numFmtId="49" fontId="33" fillId="19" borderId="36" xfId="0" applyNumberFormat="1" applyFont="1" applyFill="1" applyBorder="1" applyAlignment="1">
      <alignment horizontal="center" vertical="center"/>
    </xf>
    <xf numFmtId="3" fontId="35" fillId="0" borderId="39" xfId="0" applyNumberFormat="1" applyFont="1" applyBorder="1" applyAlignment="1">
      <alignment vertical="center"/>
    </xf>
    <xf numFmtId="49" fontId="33" fillId="19" borderId="40" xfId="0" applyNumberFormat="1" applyFont="1" applyFill="1" applyBorder="1" applyAlignment="1">
      <alignment horizontal="center" vertical="center"/>
    </xf>
    <xf numFmtId="0" fontId="37" fillId="18" borderId="34" xfId="0" applyFont="1" applyFill="1" applyBorder="1" applyAlignment="1">
      <alignment horizontal="center" vertical="center"/>
    </xf>
    <xf numFmtId="9" fontId="41" fillId="0" borderId="15" xfId="2" applyFont="1" applyBorder="1" applyAlignment="1">
      <alignment horizontal="right" vertical="center"/>
    </xf>
    <xf numFmtId="0" fontId="34" fillId="0" borderId="0" xfId="0" applyFont="1" applyAlignment="1">
      <alignment vertical="center"/>
    </xf>
    <xf numFmtId="3" fontId="34" fillId="0" borderId="0" xfId="0" applyNumberFormat="1" applyFont="1" applyAlignment="1">
      <alignment vertical="center"/>
    </xf>
    <xf numFmtId="3" fontId="28" fillId="0" borderId="39" xfId="0" applyNumberFormat="1" applyFont="1" applyBorder="1" applyAlignment="1">
      <alignment vertical="center"/>
    </xf>
    <xf numFmtId="3" fontId="35" fillId="0" borderId="41" xfId="0" applyNumberFormat="1" applyFont="1" applyBorder="1" applyAlignment="1" applyProtection="1">
      <alignment vertical="center"/>
      <protection locked="0"/>
    </xf>
    <xf numFmtId="3" fontId="28" fillId="0" borderId="0" xfId="0" applyNumberFormat="1" applyFont="1" applyAlignment="1">
      <alignment vertical="center"/>
    </xf>
    <xf numFmtId="0" fontId="33" fillId="19" borderId="46" xfId="0" applyFont="1" applyFill="1" applyBorder="1" applyAlignment="1">
      <alignment horizontal="center" vertical="center"/>
    </xf>
    <xf numFmtId="3" fontId="28" fillId="0" borderId="39" xfId="0" applyNumberFormat="1" applyFont="1" applyBorder="1" applyAlignment="1" applyProtection="1">
      <alignment vertical="center"/>
      <protection locked="0"/>
    </xf>
    <xf numFmtId="3" fontId="28" fillId="0" borderId="59" xfId="0" applyNumberFormat="1" applyFont="1" applyBorder="1" applyAlignment="1">
      <alignment vertical="center"/>
    </xf>
    <xf numFmtId="0" fontId="33" fillId="19" borderId="40" xfId="0" applyFont="1" applyFill="1" applyBorder="1" applyAlignment="1">
      <alignment horizontal="center" vertical="center"/>
    </xf>
    <xf numFmtId="0" fontId="33" fillId="20" borderId="0" xfId="0" applyFont="1" applyFill="1" applyAlignment="1">
      <alignment horizontal="center" vertical="center"/>
    </xf>
    <xf numFmtId="0" fontId="29" fillId="18" borderId="60" xfId="0" applyFont="1" applyFill="1" applyBorder="1" applyAlignment="1">
      <alignment horizontal="center" vertical="center"/>
    </xf>
    <xf numFmtId="3" fontId="30" fillId="0" borderId="64" xfId="0" applyNumberFormat="1" applyFont="1" applyBorder="1" applyAlignment="1">
      <alignment vertical="center"/>
    </xf>
    <xf numFmtId="164" fontId="4" fillId="0" borderId="0" xfId="1" applyFont="1"/>
    <xf numFmtId="164" fontId="34" fillId="0" borderId="38" xfId="0" applyNumberFormat="1" applyFont="1" applyBorder="1" applyAlignment="1">
      <alignment vertical="center"/>
    </xf>
    <xf numFmtId="0" fontId="31" fillId="17" borderId="34" xfId="0" applyFont="1" applyFill="1" applyBorder="1" applyAlignment="1">
      <alignment vertical="center"/>
    </xf>
    <xf numFmtId="0" fontId="32" fillId="17" borderId="0" xfId="0" applyFont="1" applyFill="1" applyAlignment="1">
      <alignment vertical="center"/>
    </xf>
    <xf numFmtId="0" fontId="30" fillId="17" borderId="0" xfId="0" applyFont="1" applyFill="1" applyAlignment="1">
      <alignment vertical="center"/>
    </xf>
    <xf numFmtId="0" fontId="30" fillId="17" borderId="35" xfId="0" applyFont="1" applyFill="1" applyBorder="1" applyAlignment="1">
      <alignment vertical="center"/>
    </xf>
    <xf numFmtId="0" fontId="31" fillId="17" borderId="43" xfId="0" applyFont="1" applyFill="1" applyBorder="1" applyAlignment="1">
      <alignment vertical="center"/>
    </xf>
    <xf numFmtId="0" fontId="32" fillId="17" borderId="44" xfId="0" applyFont="1" applyFill="1" applyBorder="1" applyAlignment="1">
      <alignment vertical="center"/>
    </xf>
    <xf numFmtId="0" fontId="30" fillId="17" borderId="44" xfId="0" applyFont="1" applyFill="1" applyBorder="1" applyAlignment="1">
      <alignment vertical="center"/>
    </xf>
    <xf numFmtId="0" fontId="30" fillId="17" borderId="45" xfId="0" applyFont="1" applyFill="1" applyBorder="1" applyAlignment="1">
      <alignment vertical="center"/>
    </xf>
    <xf numFmtId="0" fontId="33" fillId="18" borderId="34" xfId="0" applyFont="1" applyFill="1" applyBorder="1" applyAlignment="1">
      <alignment vertical="center"/>
    </xf>
    <xf numFmtId="0" fontId="34" fillId="18" borderId="0" xfId="0" applyFont="1" applyFill="1" applyAlignment="1">
      <alignment vertical="center"/>
    </xf>
    <xf numFmtId="0" fontId="30" fillId="18" borderId="0" xfId="0" applyFont="1" applyFill="1" applyAlignment="1">
      <alignment vertical="center"/>
    </xf>
    <xf numFmtId="0" fontId="30" fillId="0" borderId="28" xfId="0" applyFont="1" applyBorder="1" applyAlignment="1">
      <alignment vertical="center"/>
    </xf>
    <xf numFmtId="0" fontId="34" fillId="0" borderId="28" xfId="0" applyFont="1" applyBorder="1" applyAlignment="1">
      <alignment vertical="center"/>
    </xf>
    <xf numFmtId="0" fontId="36" fillId="0" borderId="0" xfId="0" applyFont="1" applyAlignment="1">
      <alignment vertical="center"/>
    </xf>
    <xf numFmtId="0" fontId="33" fillId="0" borderId="0" xfId="0" applyFont="1" applyAlignment="1">
      <alignment horizontal="left"/>
    </xf>
    <xf numFmtId="0" fontId="34" fillId="0" borderId="0" xfId="0" applyFont="1" applyAlignment="1">
      <alignment horizontal="left"/>
    </xf>
    <xf numFmtId="0" fontId="34" fillId="0" borderId="28" xfId="0" applyFont="1" applyBorder="1" applyAlignment="1">
      <alignment horizontal="left"/>
    </xf>
    <xf numFmtId="0" fontId="33" fillId="0" borderId="28" xfId="0" applyFont="1" applyBorder="1" applyAlignment="1">
      <alignment horizontal="left"/>
    </xf>
    <xf numFmtId="0" fontId="34" fillId="0" borderId="0" xfId="0" applyFont="1" applyAlignment="1">
      <alignment horizontal="left" vertical="center"/>
    </xf>
    <xf numFmtId="0" fontId="34" fillId="0" borderId="28" xfId="0" applyFont="1" applyBorder="1" applyAlignment="1">
      <alignment horizontal="left" vertical="center"/>
    </xf>
    <xf numFmtId="0" fontId="37" fillId="0" borderId="0" xfId="0" applyFont="1" applyAlignment="1">
      <alignment horizontal="left"/>
    </xf>
    <xf numFmtId="0" fontId="37" fillId="0" borderId="28" xfId="0" applyFont="1" applyBorder="1" applyAlignment="1">
      <alignment horizontal="left"/>
    </xf>
    <xf numFmtId="0" fontId="33" fillId="18" borderId="0" xfId="0" applyFont="1" applyFill="1" applyAlignment="1">
      <alignment vertical="center"/>
    </xf>
    <xf numFmtId="0" fontId="30" fillId="18" borderId="35" xfId="0" applyFont="1" applyFill="1" applyBorder="1" applyAlignment="1">
      <alignment vertical="center"/>
    </xf>
    <xf numFmtId="0" fontId="38" fillId="0" borderId="0" xfId="0" applyFont="1" applyAlignment="1">
      <alignment horizontal="left" vertical="center"/>
    </xf>
    <xf numFmtId="0" fontId="38" fillId="0" borderId="28" xfId="0" applyFont="1" applyBorder="1" applyAlignment="1">
      <alignment horizontal="left" vertical="center"/>
    </xf>
    <xf numFmtId="0" fontId="43" fillId="0" borderId="0" xfId="0" applyFont="1"/>
    <xf numFmtId="0" fontId="0" fillId="0" borderId="66" xfId="0" applyBorder="1"/>
    <xf numFmtId="0" fontId="46" fillId="22" borderId="69" xfId="0" applyFont="1" applyFill="1" applyBorder="1" applyAlignment="1">
      <alignment horizontal="center" vertical="top"/>
    </xf>
    <xf numFmtId="0" fontId="46" fillId="22" borderId="70" xfId="0" applyFont="1" applyFill="1" applyBorder="1" applyAlignment="1">
      <alignment horizontal="center" vertical="top"/>
    </xf>
    <xf numFmtId="0" fontId="46" fillId="22" borderId="71" xfId="0" applyFont="1" applyFill="1" applyBorder="1" applyAlignment="1">
      <alignment horizontal="right" vertical="top"/>
    </xf>
    <xf numFmtId="0" fontId="46" fillId="22" borderId="71" xfId="0" applyFont="1" applyFill="1" applyBorder="1" applyAlignment="1">
      <alignment vertical="top"/>
    </xf>
    <xf numFmtId="0" fontId="45" fillId="5" borderId="0" xfId="0" applyFont="1" applyFill="1" applyAlignment="1">
      <alignment vertical="top"/>
    </xf>
    <xf numFmtId="0" fontId="46" fillId="23" borderId="72" xfId="0" applyFont="1" applyFill="1" applyBorder="1" applyAlignment="1">
      <alignment vertical="top"/>
    </xf>
    <xf numFmtId="0" fontId="45" fillId="23" borderId="73" xfId="0" applyFont="1" applyFill="1" applyBorder="1" applyAlignment="1">
      <alignment vertical="top"/>
    </xf>
    <xf numFmtId="0" fontId="45" fillId="23" borderId="74" xfId="0" applyFont="1" applyFill="1" applyBorder="1" applyAlignment="1">
      <alignment vertical="top"/>
    </xf>
    <xf numFmtId="0" fontId="45" fillId="5" borderId="75" xfId="0" applyFont="1" applyFill="1" applyBorder="1" applyAlignment="1">
      <alignment horizontal="right" vertical="top"/>
    </xf>
    <xf numFmtId="0" fontId="45" fillId="5" borderId="74" xfId="0" applyFont="1" applyFill="1" applyBorder="1" applyAlignment="1">
      <alignment vertical="top"/>
    </xf>
    <xf numFmtId="14" fontId="45" fillId="5" borderId="74" xfId="0" applyNumberFormat="1" applyFont="1" applyFill="1" applyBorder="1" applyAlignment="1">
      <alignment horizontal="center" vertical="top"/>
    </xf>
    <xf numFmtId="0" fontId="45" fillId="5" borderId="73" xfId="0" applyFont="1" applyFill="1" applyBorder="1" applyAlignment="1">
      <alignment vertical="top"/>
    </xf>
    <xf numFmtId="0" fontId="45" fillId="5" borderId="74" xfId="0" applyFont="1" applyFill="1" applyBorder="1" applyAlignment="1">
      <alignment horizontal="center" vertical="top"/>
    </xf>
    <xf numFmtId="171" fontId="45" fillId="5" borderId="74" xfId="0" applyNumberFormat="1" applyFont="1" applyFill="1" applyBorder="1" applyAlignment="1">
      <alignment horizontal="right" vertical="top"/>
    </xf>
    <xf numFmtId="171" fontId="45" fillId="5" borderId="75" xfId="0" applyNumberFormat="1" applyFont="1" applyFill="1" applyBorder="1" applyAlignment="1">
      <alignment horizontal="right" vertical="top"/>
    </xf>
    <xf numFmtId="0" fontId="47" fillId="23" borderId="73" xfId="0" applyFont="1" applyFill="1" applyBorder="1" applyAlignment="1">
      <alignment vertical="top"/>
    </xf>
    <xf numFmtId="0" fontId="45" fillId="23" borderId="74" xfId="0" applyFont="1" applyFill="1" applyBorder="1" applyAlignment="1">
      <alignment horizontal="right" vertical="top"/>
    </xf>
    <xf numFmtId="171" fontId="46" fillId="23" borderId="75" xfId="0" applyNumberFormat="1" applyFont="1" applyFill="1" applyBorder="1" applyAlignment="1">
      <alignment horizontal="right" vertical="top"/>
    </xf>
    <xf numFmtId="171" fontId="46" fillId="23" borderId="74" xfId="0" applyNumberFormat="1" applyFont="1" applyFill="1" applyBorder="1" applyAlignment="1">
      <alignment horizontal="right" vertical="top"/>
    </xf>
    <xf numFmtId="0" fontId="46" fillId="5" borderId="0" xfId="0" applyFont="1" applyFill="1" applyAlignment="1">
      <alignment vertical="top"/>
    </xf>
    <xf numFmtId="0" fontId="46" fillId="24" borderId="72" xfId="0" applyFont="1" applyFill="1" applyBorder="1" applyAlignment="1">
      <alignment vertical="top"/>
    </xf>
    <xf numFmtId="0" fontId="45" fillId="24" borderId="73" xfId="0" applyFont="1" applyFill="1" applyBorder="1" applyAlignment="1">
      <alignment vertical="top"/>
    </xf>
    <xf numFmtId="0" fontId="45" fillId="24" borderId="74" xfId="0" applyFont="1" applyFill="1" applyBorder="1" applyAlignment="1">
      <alignment horizontal="right" vertical="top"/>
    </xf>
    <xf numFmtId="171" fontId="46" fillId="24" borderId="75" xfId="0" applyNumberFormat="1" applyFont="1" applyFill="1" applyBorder="1" applyAlignment="1">
      <alignment horizontal="right" vertical="top"/>
    </xf>
    <xf numFmtId="0" fontId="45" fillId="24" borderId="74" xfId="0" applyFont="1" applyFill="1" applyBorder="1" applyAlignment="1">
      <alignment vertical="top"/>
    </xf>
    <xf numFmtId="171" fontId="46" fillId="24" borderId="74" xfId="0" applyNumberFormat="1" applyFont="1" applyFill="1" applyBorder="1" applyAlignment="1">
      <alignment horizontal="right" vertical="top"/>
    </xf>
    <xf numFmtId="0" fontId="46" fillId="22" borderId="72" xfId="0" applyFont="1" applyFill="1" applyBorder="1" applyAlignment="1">
      <alignment vertical="top"/>
    </xf>
    <xf numFmtId="0" fontId="45" fillId="22" borderId="73" xfId="0" applyFont="1" applyFill="1" applyBorder="1" applyAlignment="1">
      <alignment vertical="top"/>
    </xf>
    <xf numFmtId="0" fontId="45" fillId="22" borderId="74" xfId="0" applyFont="1" applyFill="1" applyBorder="1" applyAlignment="1">
      <alignment horizontal="right" vertical="top"/>
    </xf>
    <xf numFmtId="171" fontId="46" fillId="22" borderId="75" xfId="0" applyNumberFormat="1" applyFont="1" applyFill="1" applyBorder="1" applyAlignment="1">
      <alignment horizontal="right" vertical="top"/>
    </xf>
    <xf numFmtId="0" fontId="45" fillId="22" borderId="74" xfId="0" applyFont="1" applyFill="1" applyBorder="1" applyAlignment="1">
      <alignment vertical="top"/>
    </xf>
    <xf numFmtId="171" fontId="46" fillId="22" borderId="74" xfId="0" applyNumberFormat="1" applyFont="1" applyFill="1" applyBorder="1" applyAlignment="1">
      <alignment horizontal="right" vertical="top"/>
    </xf>
    <xf numFmtId="0" fontId="46" fillId="22" borderId="76" xfId="0" applyFont="1" applyFill="1" applyBorder="1" applyAlignment="1">
      <alignment horizontal="center" vertical="top"/>
    </xf>
    <xf numFmtId="0" fontId="46" fillId="22" borderId="77" xfId="0" applyFont="1" applyFill="1" applyBorder="1" applyAlignment="1">
      <alignment vertical="top"/>
    </xf>
    <xf numFmtId="0" fontId="46" fillId="22" borderId="77" xfId="0" applyFont="1" applyFill="1" applyBorder="1" applyAlignment="1">
      <alignment horizontal="center" vertical="top"/>
    </xf>
    <xf numFmtId="0" fontId="45" fillId="5" borderId="76" xfId="0" applyFont="1" applyFill="1" applyBorder="1" applyAlignment="1">
      <alignment vertical="top"/>
    </xf>
    <xf numFmtId="0" fontId="45" fillId="5" borderId="76" xfId="0" applyFont="1" applyFill="1" applyBorder="1" applyAlignment="1">
      <alignment horizontal="right" vertical="top"/>
    </xf>
    <xf numFmtId="0" fontId="45" fillId="5" borderId="78" xfId="0" applyFont="1" applyFill="1" applyBorder="1" applyAlignment="1">
      <alignment vertical="top"/>
    </xf>
    <xf numFmtId="0" fontId="45" fillId="5" borderId="78" xfId="0" applyFont="1" applyFill="1" applyBorder="1" applyAlignment="1">
      <alignment horizontal="right" vertical="top"/>
    </xf>
    <xf numFmtId="0" fontId="46" fillId="5" borderId="78" xfId="0" applyFont="1" applyFill="1" applyBorder="1" applyAlignment="1">
      <alignment vertical="top"/>
    </xf>
    <xf numFmtId="0" fontId="46" fillId="5" borderId="77" xfId="0" applyFont="1" applyFill="1" applyBorder="1" applyAlignment="1">
      <alignment vertical="top"/>
    </xf>
    <xf numFmtId="0" fontId="46" fillId="22" borderId="72" xfId="0" applyFont="1" applyFill="1" applyBorder="1" applyAlignment="1">
      <alignment horizontal="center" vertical="top"/>
    </xf>
    <xf numFmtId="0" fontId="46" fillId="22" borderId="73" xfId="0" applyFont="1" applyFill="1" applyBorder="1" applyAlignment="1">
      <alignment horizontal="center" vertical="top"/>
    </xf>
    <xf numFmtId="0" fontId="46" fillId="22" borderId="74" xfId="0" applyFont="1" applyFill="1" applyBorder="1" applyAlignment="1">
      <alignment horizontal="center" vertical="top"/>
    </xf>
    <xf numFmtId="0" fontId="46" fillId="22" borderId="75" xfId="0" applyFont="1" applyFill="1" applyBorder="1" applyAlignment="1">
      <alignment horizontal="center" vertical="top"/>
    </xf>
    <xf numFmtId="0" fontId="46" fillId="22" borderId="76" xfId="0" applyFont="1" applyFill="1" applyBorder="1" applyAlignment="1">
      <alignment vertical="top"/>
    </xf>
    <xf numFmtId="0" fontId="46" fillId="22" borderId="78" xfId="0" applyFont="1" applyFill="1" applyBorder="1" applyAlignment="1">
      <alignment horizontal="center" vertical="top"/>
    </xf>
    <xf numFmtId="0" fontId="30" fillId="0" borderId="34" xfId="8" applyBorder="1"/>
    <xf numFmtId="0" fontId="30" fillId="0" borderId="0" xfId="8"/>
    <xf numFmtId="0" fontId="30" fillId="0" borderId="0" xfId="8" applyAlignment="1">
      <alignment horizontal="center"/>
    </xf>
    <xf numFmtId="0" fontId="29" fillId="0" borderId="0" xfId="8" applyFont="1"/>
    <xf numFmtId="166" fontId="30" fillId="0" borderId="0" xfId="9" applyNumberFormat="1" applyFont="1" applyBorder="1"/>
    <xf numFmtId="9" fontId="30" fillId="0" borderId="0" xfId="9" applyFont="1" applyBorder="1" applyAlignment="1">
      <alignment horizontal="center"/>
    </xf>
    <xf numFmtId="166" fontId="29" fillId="0" borderId="0" xfId="9" applyNumberFormat="1" applyFont="1" applyBorder="1"/>
    <xf numFmtId="9" fontId="29" fillId="0" borderId="0" xfId="9" applyFont="1" applyBorder="1"/>
    <xf numFmtId="9" fontId="30" fillId="0" borderId="0" xfId="8" applyNumberFormat="1"/>
    <xf numFmtId="1" fontId="30" fillId="0" borderId="0" xfId="9" applyNumberFormat="1" applyFont="1"/>
    <xf numFmtId="0" fontId="30" fillId="0" borderId="79" xfId="8" applyBorder="1"/>
    <xf numFmtId="0" fontId="29" fillId="0" borderId="80" xfId="8" applyFont="1" applyBorder="1"/>
    <xf numFmtId="0" fontId="29" fillId="0" borderId="15" xfId="8" applyFont="1" applyBorder="1"/>
    <xf numFmtId="0" fontId="29" fillId="0" borderId="81" xfId="8" applyFont="1" applyBorder="1"/>
    <xf numFmtId="0" fontId="30" fillId="0" borderId="82" xfId="8" applyBorder="1"/>
    <xf numFmtId="0" fontId="28" fillId="0" borderId="83" xfId="8" applyFont="1" applyBorder="1"/>
    <xf numFmtId="14" fontId="30" fillId="0" borderId="0" xfId="8" applyNumberFormat="1"/>
    <xf numFmtId="164" fontId="30" fillId="0" borderId="0" xfId="1" applyFont="1" applyBorder="1"/>
    <xf numFmtId="164" fontId="30" fillId="0" borderId="36" xfId="1" applyFont="1" applyBorder="1"/>
    <xf numFmtId="166" fontId="34" fillId="0" borderId="27" xfId="9" applyNumberFormat="1" applyFont="1" applyBorder="1"/>
    <xf numFmtId="166" fontId="33" fillId="0" borderId="27" xfId="9" applyNumberFormat="1" applyFont="1" applyBorder="1"/>
    <xf numFmtId="164" fontId="27" fillId="0" borderId="83" xfId="8" applyNumberFormat="1" applyFont="1" applyBorder="1"/>
    <xf numFmtId="164" fontId="29" fillId="0" borderId="83" xfId="8" applyNumberFormat="1" applyFont="1" applyBorder="1"/>
    <xf numFmtId="0" fontId="29" fillId="0" borderId="15" xfId="8" applyFont="1" applyBorder="1" applyAlignment="1">
      <alignment horizontal="center"/>
    </xf>
    <xf numFmtId="164" fontId="30" fillId="0" borderId="36" xfId="1" applyFont="1" applyBorder="1" applyAlignment="1">
      <alignment horizontal="center"/>
    </xf>
    <xf numFmtId="14" fontId="4" fillId="0" borderId="85" xfId="0" applyNumberFormat="1" applyFont="1" applyBorder="1"/>
    <xf numFmtId="0" fontId="4" fillId="0" borderId="85" xfId="0" applyFont="1" applyBorder="1"/>
    <xf numFmtId="0" fontId="0" fillId="0" borderId="15" xfId="0" applyBorder="1"/>
    <xf numFmtId="164" fontId="0" fillId="0" borderId="15" xfId="1" applyFont="1" applyBorder="1"/>
    <xf numFmtId="0" fontId="0" fillId="0" borderId="15" xfId="0" applyBorder="1" applyAlignment="1">
      <alignment wrapText="1"/>
    </xf>
    <xf numFmtId="0" fontId="0" fillId="16" borderId="15" xfId="0" applyFill="1" applyBorder="1"/>
    <xf numFmtId="164" fontId="0" fillId="16" borderId="15" xfId="1" applyFont="1" applyFill="1" applyBorder="1"/>
    <xf numFmtId="0" fontId="0" fillId="16" borderId="15" xfId="0" applyFill="1" applyBorder="1" applyAlignment="1">
      <alignment wrapText="1"/>
    </xf>
    <xf numFmtId="164" fontId="0" fillId="0" borderId="15" xfId="0" applyNumberFormat="1" applyBorder="1"/>
    <xf numFmtId="0" fontId="0" fillId="21" borderId="0" xfId="0" applyFill="1"/>
    <xf numFmtId="0" fontId="0" fillId="25" borderId="22" xfId="0" applyFill="1" applyBorder="1"/>
    <xf numFmtId="164" fontId="0" fillId="25" borderId="22" xfId="1" applyFont="1" applyFill="1" applyBorder="1"/>
    <xf numFmtId="0" fontId="34" fillId="0" borderId="30" xfId="0" applyFont="1" applyBorder="1" applyAlignment="1">
      <alignment vertical="center"/>
    </xf>
    <xf numFmtId="0" fontId="34" fillId="0" borderId="31" xfId="0" applyFont="1" applyBorder="1" applyAlignment="1">
      <alignment vertical="center"/>
    </xf>
    <xf numFmtId="3" fontId="36" fillId="0" borderId="52" xfId="0" applyNumberFormat="1" applyFont="1" applyBorder="1" applyAlignment="1">
      <alignment horizontal="right" vertical="center"/>
    </xf>
    <xf numFmtId="3" fontId="36" fillId="0" borderId="53" xfId="0" applyNumberFormat="1" applyFont="1" applyBorder="1" applyAlignment="1">
      <alignment horizontal="right" vertical="center"/>
    </xf>
    <xf numFmtId="3" fontId="36" fillId="0" borderId="54" xfId="0" applyNumberFormat="1" applyFont="1" applyBorder="1" applyAlignment="1">
      <alignment horizontal="right" vertical="center"/>
    </xf>
    <xf numFmtId="3" fontId="36" fillId="0" borderId="27" xfId="0" applyNumberFormat="1" applyFont="1" applyBorder="1" applyAlignment="1">
      <alignment horizontal="right" vertical="center"/>
    </xf>
    <xf numFmtId="3" fontId="36" fillId="0" borderId="0" xfId="0" applyNumberFormat="1" applyFont="1" applyAlignment="1">
      <alignment horizontal="right" vertical="center"/>
    </xf>
    <xf numFmtId="3" fontId="36" fillId="0" borderId="28" xfId="0" applyNumberFormat="1" applyFont="1" applyBorder="1" applyAlignment="1">
      <alignment horizontal="right" vertical="center"/>
    </xf>
    <xf numFmtId="3" fontId="36" fillId="0" borderId="50" xfId="0" applyNumberFormat="1" applyFont="1" applyBorder="1" applyAlignment="1">
      <alignment horizontal="right" vertical="center"/>
    </xf>
    <xf numFmtId="3" fontId="36" fillId="0" borderId="1" xfId="0" applyNumberFormat="1" applyFont="1" applyBorder="1" applyAlignment="1">
      <alignment horizontal="right" vertical="center"/>
    </xf>
    <xf numFmtId="3" fontId="36" fillId="0" borderId="51" xfId="0" applyNumberFormat="1" applyFont="1" applyBorder="1" applyAlignment="1">
      <alignment horizontal="right" vertical="center"/>
    </xf>
    <xf numFmtId="3" fontId="36" fillId="0" borderId="50" xfId="0" applyNumberFormat="1" applyFont="1" applyBorder="1" applyAlignment="1" applyProtection="1">
      <alignment vertical="center"/>
      <protection locked="0"/>
    </xf>
    <xf numFmtId="3" fontId="36" fillId="0" borderId="1" xfId="0" applyNumberFormat="1" applyFont="1" applyBorder="1" applyAlignment="1" applyProtection="1">
      <alignment vertical="center"/>
      <protection locked="0"/>
    </xf>
    <xf numFmtId="3" fontId="36" fillId="0" borderId="51" xfId="0" applyNumberFormat="1" applyFont="1" applyBorder="1" applyAlignment="1" applyProtection="1">
      <alignment vertical="center"/>
      <protection locked="0"/>
    </xf>
    <xf numFmtId="3" fontId="36" fillId="0" borderId="50" xfId="0" applyNumberFormat="1" applyFont="1" applyBorder="1" applyAlignment="1">
      <alignment vertical="center"/>
    </xf>
    <xf numFmtId="3" fontId="36" fillId="0" borderId="1" xfId="0" applyNumberFormat="1" applyFont="1" applyBorder="1" applyAlignment="1">
      <alignment vertical="center"/>
    </xf>
    <xf numFmtId="3" fontId="36" fillId="0" borderId="51" xfId="0" applyNumberFormat="1" applyFont="1" applyBorder="1" applyAlignment="1">
      <alignment vertical="center"/>
    </xf>
    <xf numFmtId="3" fontId="35" fillId="0" borderId="50" xfId="0" applyNumberFormat="1" applyFont="1" applyBorder="1" applyAlignment="1" applyProtection="1">
      <alignment vertical="center"/>
      <protection locked="0"/>
    </xf>
    <xf numFmtId="3" fontId="35" fillId="0" borderId="1" xfId="0" applyNumberFormat="1" applyFont="1" applyBorder="1" applyAlignment="1" applyProtection="1">
      <alignment vertical="center"/>
      <protection locked="0"/>
    </xf>
    <xf numFmtId="3" fontId="35" fillId="0" borderId="50" xfId="0" applyNumberFormat="1" applyFont="1" applyBorder="1" applyAlignment="1" applyProtection="1">
      <alignment horizontal="center" vertical="center"/>
      <protection locked="0"/>
    </xf>
    <xf numFmtId="3" fontId="35" fillId="0" borderId="1" xfId="0" applyNumberFormat="1" applyFont="1" applyBorder="1" applyAlignment="1" applyProtection="1">
      <alignment horizontal="center" vertical="center"/>
      <protection locked="0"/>
    </xf>
    <xf numFmtId="3" fontId="35" fillId="0" borderId="51" xfId="0" applyNumberFormat="1" applyFont="1" applyBorder="1" applyAlignment="1" applyProtection="1">
      <alignment horizontal="center" vertical="center"/>
      <protection locked="0"/>
    </xf>
    <xf numFmtId="3" fontId="34" fillId="0" borderId="47" xfId="0" applyNumberFormat="1" applyFont="1" applyBorder="1" applyAlignment="1">
      <alignment vertical="center"/>
    </xf>
    <xf numFmtId="0" fontId="33" fillId="18" borderId="29" xfId="0" applyFont="1" applyFill="1" applyBorder="1" applyAlignment="1">
      <alignment horizontal="center" vertical="center"/>
    </xf>
    <xf numFmtId="0" fontId="34" fillId="0" borderId="0" xfId="0" applyFont="1" applyAlignment="1">
      <alignment vertical="center" wrapText="1"/>
    </xf>
    <xf numFmtId="0" fontId="34" fillId="0" borderId="28" xfId="0" applyFont="1" applyBorder="1" applyAlignment="1">
      <alignment vertical="center" wrapText="1"/>
    </xf>
    <xf numFmtId="164" fontId="34" fillId="0" borderId="0" xfId="1" applyFont="1" applyBorder="1" applyAlignment="1">
      <alignment horizontal="left" vertical="center"/>
    </xf>
    <xf numFmtId="0" fontId="27" fillId="0" borderId="0" xfId="0" applyFont="1" applyAlignment="1">
      <alignment vertical="center"/>
    </xf>
    <xf numFmtId="0" fontId="30" fillId="0" borderId="0" xfId="0" applyFont="1" applyAlignment="1">
      <alignment horizontal="right" vertical="center"/>
    </xf>
    <xf numFmtId="0" fontId="29" fillId="18" borderId="27" xfId="0" applyFont="1" applyFill="1" applyBorder="1" applyAlignment="1">
      <alignment horizontal="left" vertical="center" indent="1"/>
    </xf>
    <xf numFmtId="0" fontId="48" fillId="5" borderId="75" xfId="0" applyFont="1" applyFill="1" applyBorder="1" applyAlignment="1">
      <alignment vertical="top"/>
    </xf>
    <xf numFmtId="171" fontId="48" fillId="5" borderId="74" xfId="0" applyNumberFormat="1" applyFont="1" applyFill="1" applyBorder="1" applyAlignment="1">
      <alignment horizontal="right" vertical="top"/>
    </xf>
    <xf numFmtId="171" fontId="49" fillId="24" borderId="74" xfId="0" applyNumberFormat="1" applyFont="1" applyFill="1" applyBorder="1" applyAlignment="1">
      <alignment horizontal="right" vertical="top"/>
    </xf>
    <xf numFmtId="0" fontId="0" fillId="0" borderId="29" xfId="0" applyBorder="1"/>
    <xf numFmtId="0" fontId="0" fillId="0" borderId="31" xfId="0" applyBorder="1"/>
    <xf numFmtId="0" fontId="46" fillId="26" borderId="72" xfId="0" applyFont="1" applyFill="1" applyBorder="1" applyAlignment="1">
      <alignment vertical="top"/>
    </xf>
    <xf numFmtId="2" fontId="0" fillId="0" borderId="0" xfId="0" applyNumberFormat="1"/>
    <xf numFmtId="0" fontId="0" fillId="0" borderId="40" xfId="0" applyBorder="1"/>
    <xf numFmtId="0" fontId="48" fillId="5" borderId="0" xfId="0" applyFont="1" applyFill="1" applyAlignment="1">
      <alignment vertical="top"/>
    </xf>
    <xf numFmtId="0" fontId="0" fillId="0" borderId="93" xfId="0" applyBorder="1"/>
    <xf numFmtId="0" fontId="0" fillId="0" borderId="91" xfId="0" applyBorder="1"/>
    <xf numFmtId="0" fontId="0" fillId="0" borderId="35" xfId="0" applyBorder="1"/>
    <xf numFmtId="0" fontId="0" fillId="16" borderId="21" xfId="0" applyFill="1" applyBorder="1"/>
    <xf numFmtId="0" fontId="9" fillId="0" borderId="0" xfId="0" applyFont="1" applyAlignment="1" applyProtection="1">
      <alignment vertical="center"/>
      <protection locked="0"/>
    </xf>
    <xf numFmtId="0" fontId="3" fillId="3" borderId="91" xfId="0" applyFont="1" applyFill="1" applyBorder="1" applyAlignment="1">
      <alignment horizontal="left" vertical="center" indent="1"/>
    </xf>
    <xf numFmtId="0" fontId="3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vertical="center"/>
    </xf>
    <xf numFmtId="0" fontId="3" fillId="3" borderId="0" xfId="0" applyFont="1" applyFill="1" applyAlignment="1">
      <alignment horizontal="center" vertical="center"/>
    </xf>
    <xf numFmtId="0" fontId="3" fillId="3" borderId="35" xfId="0" applyFont="1" applyFill="1" applyBorder="1" applyAlignment="1">
      <alignment horizontal="center" vertical="center"/>
    </xf>
    <xf numFmtId="0" fontId="9" fillId="4" borderId="94" xfId="0" applyFont="1" applyFill="1" applyBorder="1" applyAlignment="1" applyProtection="1">
      <alignment vertical="center"/>
      <protection locked="0"/>
    </xf>
    <xf numFmtId="165" fontId="9" fillId="4" borderId="95" xfId="0" applyNumberFormat="1" applyFont="1" applyFill="1" applyBorder="1" applyAlignment="1">
      <alignment vertical="center"/>
    </xf>
    <xf numFmtId="0" fontId="9" fillId="0" borderId="96" xfId="0" applyFont="1" applyBorder="1" applyAlignment="1" applyProtection="1">
      <alignment vertical="center"/>
      <protection locked="0"/>
    </xf>
    <xf numFmtId="165" fontId="9" fillId="0" borderId="97" xfId="0" applyNumberFormat="1" applyFont="1" applyBorder="1" applyAlignment="1">
      <alignment vertical="center"/>
    </xf>
    <xf numFmtId="165" fontId="12" fillId="7" borderId="35" xfId="0" applyNumberFormat="1" applyFont="1" applyFill="1" applyBorder="1" applyAlignment="1">
      <alignment vertical="center"/>
    </xf>
    <xf numFmtId="0" fontId="12" fillId="0" borderId="91" xfId="0" applyFont="1" applyBorder="1" applyAlignment="1">
      <alignment horizontal="left" vertical="center" indent="1"/>
    </xf>
    <xf numFmtId="0" fontId="12" fillId="6" borderId="0" xfId="0" applyFont="1" applyFill="1" applyAlignment="1">
      <alignment horizontal="left" vertical="center" indent="1"/>
    </xf>
    <xf numFmtId="0" fontId="12" fillId="0" borderId="60" xfId="0" applyFont="1" applyBorder="1" applyAlignment="1">
      <alignment horizontal="left" vertical="center" indent="1"/>
    </xf>
    <xf numFmtId="0" fontId="12" fillId="0" borderId="61" xfId="0" applyFont="1" applyBorder="1"/>
    <xf numFmtId="167" fontId="14" fillId="7" borderId="62" xfId="0" applyNumberFormat="1" applyFont="1" applyFill="1" applyBorder="1" applyAlignment="1">
      <alignment vertical="center"/>
    </xf>
    <xf numFmtId="0" fontId="44" fillId="0" borderId="65" xfId="0" applyFont="1" applyBorder="1" applyAlignment="1">
      <alignment vertical="center"/>
    </xf>
    <xf numFmtId="0" fontId="5" fillId="0" borderId="66" xfId="0" applyFont="1" applyBorder="1" applyAlignment="1" applyProtection="1">
      <alignment vertical="center"/>
      <protection locked="0"/>
    </xf>
    <xf numFmtId="0" fontId="6" fillId="0" borderId="66" xfId="0" applyFont="1" applyBorder="1"/>
    <xf numFmtId="0" fontId="8" fillId="0" borderId="91" xfId="0" applyFont="1" applyBorder="1" applyAlignment="1" applyProtection="1">
      <alignment vertical="center"/>
      <protection locked="0"/>
    </xf>
    <xf numFmtId="0" fontId="9" fillId="0" borderId="0" xfId="0" applyFont="1" applyAlignment="1" applyProtection="1">
      <alignment vertical="top"/>
      <protection locked="0"/>
    </xf>
    <xf numFmtId="0" fontId="9" fillId="0" borderId="0" xfId="0" applyFont="1" applyAlignment="1">
      <alignment vertical="center"/>
    </xf>
    <xf numFmtId="0" fontId="10" fillId="0" borderId="35" xfId="0" applyFont="1" applyBorder="1"/>
    <xf numFmtId="0" fontId="7" fillId="0" borderId="66" xfId="0" applyFont="1" applyBorder="1" applyAlignment="1">
      <alignment vertical="center"/>
    </xf>
    <xf numFmtId="0" fontId="13" fillId="0" borderId="0" xfId="0" applyFont="1" applyAlignment="1">
      <alignment horizontal="left" vertical="center" indent="1"/>
    </xf>
    <xf numFmtId="167" fontId="14" fillId="0" borderId="0" xfId="0" applyNumberFormat="1" applyFont="1" applyAlignment="1">
      <alignment vertical="center"/>
    </xf>
    <xf numFmtId="0" fontId="24" fillId="13" borderId="18" xfId="7">
      <alignment horizontal="center"/>
    </xf>
    <xf numFmtId="164" fontId="4" fillId="0" borderId="85" xfId="1" applyFont="1" applyBorder="1"/>
    <xf numFmtId="0" fontId="0" fillId="0" borderId="87" xfId="0" applyBorder="1"/>
    <xf numFmtId="0" fontId="0" fillId="0" borderId="55" xfId="0" applyBorder="1"/>
    <xf numFmtId="164" fontId="0" fillId="0" borderId="87" xfId="1" applyFont="1" applyFill="1" applyBorder="1"/>
    <xf numFmtId="164" fontId="0" fillId="0" borderId="55" xfId="1" applyFont="1" applyFill="1" applyBorder="1"/>
    <xf numFmtId="164" fontId="0" fillId="11" borderId="83" xfId="1" applyFont="1" applyFill="1" applyBorder="1"/>
    <xf numFmtId="164" fontId="0" fillId="11" borderId="68" xfId="1" applyFont="1" applyFill="1" applyBorder="1"/>
    <xf numFmtId="0" fontId="0" fillId="0" borderId="90" xfId="0" applyBorder="1"/>
    <xf numFmtId="0" fontId="17" fillId="0" borderId="87" xfId="0" applyFont="1" applyBorder="1" applyAlignment="1">
      <alignment vertical="top" wrapText="1"/>
    </xf>
    <xf numFmtId="2" fontId="0" fillId="0" borderId="87" xfId="0" applyNumberFormat="1" applyBorder="1"/>
    <xf numFmtId="0" fontId="0" fillId="11" borderId="82" xfId="0" applyFill="1" applyBorder="1"/>
    <xf numFmtId="2" fontId="0" fillId="11" borderId="83" xfId="0" applyNumberFormat="1" applyFill="1" applyBorder="1"/>
    <xf numFmtId="0" fontId="4" fillId="11" borderId="88" xfId="0" applyFont="1" applyFill="1" applyBorder="1"/>
    <xf numFmtId="2" fontId="0" fillId="0" borderId="87" xfId="1" applyNumberFormat="1" applyFont="1" applyFill="1" applyBorder="1"/>
    <xf numFmtId="2" fontId="0" fillId="11" borderId="83" xfId="1" applyNumberFormat="1" applyFont="1" applyFill="1" applyBorder="1"/>
    <xf numFmtId="14" fontId="0" fillId="16" borderId="26" xfId="0" applyNumberFormat="1" applyFill="1" applyBorder="1"/>
    <xf numFmtId="0" fontId="0" fillId="16" borderId="26" xfId="0" applyFill="1" applyBorder="1"/>
    <xf numFmtId="0" fontId="0" fillId="16" borderId="26" xfId="0" applyFill="1" applyBorder="1" applyAlignment="1">
      <alignment horizontal="center"/>
    </xf>
    <xf numFmtId="164" fontId="0" fillId="16" borderId="26" xfId="1" applyFont="1" applyFill="1" applyBorder="1"/>
    <xf numFmtId="0" fontId="0" fillId="28" borderId="0" xfId="0" applyFill="1"/>
    <xf numFmtId="14" fontId="0" fillId="28" borderId="0" xfId="0" applyNumberFormat="1" applyFill="1"/>
    <xf numFmtId="164" fontId="0" fillId="28" borderId="0" xfId="1" applyFont="1" applyFill="1"/>
    <xf numFmtId="0" fontId="50" fillId="27" borderId="65" xfId="3" applyFont="1" applyFill="1" applyBorder="1" applyAlignment="1">
      <alignment vertical="center"/>
    </xf>
    <xf numFmtId="0" fontId="10" fillId="27" borderId="66" xfId="3" applyFont="1" applyFill="1" applyBorder="1" applyAlignment="1">
      <alignment vertical="center"/>
    </xf>
    <xf numFmtId="0" fontId="10" fillId="27" borderId="66" xfId="3" applyFont="1" applyFill="1" applyBorder="1" applyAlignment="1" applyProtection="1">
      <alignment vertical="center"/>
      <protection locked="0"/>
    </xf>
    <xf numFmtId="0" fontId="10" fillId="27" borderId="66" xfId="3" applyFont="1" applyFill="1" applyBorder="1"/>
    <xf numFmtId="0" fontId="10" fillId="27" borderId="93" xfId="3" applyFont="1" applyFill="1" applyBorder="1"/>
    <xf numFmtId="0" fontId="10" fillId="27" borderId="91" xfId="3" applyFont="1" applyFill="1" applyBorder="1" applyAlignment="1" applyProtection="1">
      <alignment vertical="center"/>
      <protection locked="0"/>
    </xf>
    <xf numFmtId="0" fontId="10" fillId="27" borderId="0" xfId="3" applyFont="1" applyFill="1" applyBorder="1" applyAlignment="1" applyProtection="1">
      <alignment vertical="top"/>
      <protection locked="0"/>
    </xf>
    <xf numFmtId="0" fontId="10" fillId="27" borderId="0" xfId="3" applyFont="1" applyFill="1" applyBorder="1" applyAlignment="1">
      <alignment vertical="center"/>
    </xf>
    <xf numFmtId="0" fontId="10" fillId="27" borderId="35" xfId="3" applyFont="1" applyFill="1" applyBorder="1"/>
    <xf numFmtId="0" fontId="10" fillId="27" borderId="91" xfId="3" applyFont="1" applyFill="1" applyBorder="1"/>
    <xf numFmtId="0" fontId="10" fillId="27" borderId="0" xfId="3" applyFont="1" applyFill="1" applyBorder="1"/>
    <xf numFmtId="0" fontId="10" fillId="27" borderId="0" xfId="3" applyFont="1" applyFill="1" applyBorder="1" applyAlignment="1" applyProtection="1">
      <alignment vertical="center"/>
      <protection locked="0"/>
    </xf>
    <xf numFmtId="0" fontId="10" fillId="27" borderId="91" xfId="3" applyFont="1" applyFill="1" applyBorder="1" applyAlignment="1">
      <alignment horizontal="left" vertical="center" indent="1"/>
    </xf>
    <xf numFmtId="0" fontId="10" fillId="27" borderId="0" xfId="3" applyFont="1" applyFill="1" applyBorder="1" applyAlignment="1">
      <alignment horizontal="left" vertical="center" indent="1"/>
    </xf>
    <xf numFmtId="0" fontId="10" fillId="27" borderId="0" xfId="3" applyFont="1" applyFill="1" applyBorder="1" applyAlignment="1">
      <alignment horizontal="center" vertical="center"/>
    </xf>
    <xf numFmtId="0" fontId="10" fillId="27" borderId="35" xfId="3" applyFont="1" applyFill="1" applyBorder="1" applyAlignment="1">
      <alignment horizontal="center" vertical="center"/>
    </xf>
    <xf numFmtId="0" fontId="10" fillId="27" borderId="94" xfId="3" applyFont="1" applyFill="1" applyBorder="1" applyAlignment="1" applyProtection="1">
      <alignment vertical="center"/>
      <protection locked="0"/>
    </xf>
    <xf numFmtId="0" fontId="10" fillId="27" borderId="1" xfId="3" applyFont="1" applyFill="1" applyBorder="1" applyAlignment="1" applyProtection="1">
      <alignment vertical="center"/>
      <protection locked="0"/>
    </xf>
    <xf numFmtId="0" fontId="10" fillId="27" borderId="2" xfId="3" applyFont="1" applyFill="1" applyBorder="1" applyAlignment="1" applyProtection="1">
      <alignment vertical="center"/>
      <protection locked="0"/>
    </xf>
    <xf numFmtId="0" fontId="10" fillId="27" borderId="3" xfId="3" applyFont="1" applyFill="1" applyBorder="1" applyAlignment="1" applyProtection="1">
      <alignment horizontal="center" vertical="center"/>
      <protection locked="0"/>
    </xf>
    <xf numFmtId="165" fontId="10" fillId="27" borderId="3" xfId="3" applyNumberFormat="1" applyFont="1" applyFill="1" applyBorder="1" applyAlignment="1" applyProtection="1">
      <alignment vertical="center"/>
      <protection locked="0"/>
    </xf>
    <xf numFmtId="165" fontId="10" fillId="27" borderId="95" xfId="3" applyNumberFormat="1" applyFont="1" applyFill="1" applyBorder="1" applyAlignment="1">
      <alignment vertical="center"/>
    </xf>
    <xf numFmtId="0" fontId="10" fillId="27" borderId="96" xfId="3" applyFont="1" applyFill="1" applyBorder="1" applyAlignment="1" applyProtection="1">
      <alignment vertical="center"/>
      <protection locked="0"/>
    </xf>
    <xf numFmtId="0" fontId="10" fillId="27" borderId="4" xfId="3" applyFont="1" applyFill="1" applyBorder="1" applyAlignment="1" applyProtection="1">
      <alignment vertical="center"/>
      <protection locked="0"/>
    </xf>
    <xf numFmtId="0" fontId="10" fillId="27" borderId="5" xfId="3" applyFont="1" applyFill="1" applyBorder="1" applyAlignment="1" applyProtection="1">
      <alignment vertical="center"/>
      <protection locked="0"/>
    </xf>
    <xf numFmtId="0" fontId="10" fillId="27" borderId="6" xfId="3" applyFont="1" applyFill="1" applyBorder="1" applyAlignment="1" applyProtection="1">
      <alignment horizontal="center" vertical="center"/>
      <protection locked="0"/>
    </xf>
    <xf numFmtId="165" fontId="10" fillId="27" borderId="6" xfId="3" applyNumberFormat="1" applyFont="1" applyFill="1" applyBorder="1" applyAlignment="1" applyProtection="1">
      <alignment vertical="center"/>
      <protection locked="0"/>
    </xf>
    <xf numFmtId="165" fontId="10" fillId="27" borderId="97" xfId="3" applyNumberFormat="1" applyFont="1" applyFill="1" applyBorder="1" applyAlignment="1">
      <alignment vertical="center"/>
    </xf>
    <xf numFmtId="165" fontId="10" fillId="27" borderId="35" xfId="3" applyNumberFormat="1" applyFont="1" applyFill="1" applyBorder="1" applyAlignment="1">
      <alignment vertical="center"/>
    </xf>
    <xf numFmtId="0" fontId="10" fillId="27" borderId="60" xfId="3" applyFont="1" applyFill="1" applyBorder="1" applyAlignment="1">
      <alignment horizontal="left" vertical="center" indent="1"/>
    </xf>
    <xf numFmtId="0" fontId="10" fillId="27" borderId="61" xfId="3" applyFont="1" applyFill="1" applyBorder="1"/>
    <xf numFmtId="167" fontId="10" fillId="27" borderId="62" xfId="3" applyNumberFormat="1" applyFont="1" applyFill="1" applyBorder="1" applyAlignment="1">
      <alignment vertical="center"/>
    </xf>
    <xf numFmtId="0" fontId="29" fillId="18" borderId="91" xfId="0" applyFont="1" applyFill="1" applyBorder="1" applyAlignment="1">
      <alignment horizontal="left" vertical="center" indent="1"/>
    </xf>
    <xf numFmtId="0" fontId="29" fillId="18" borderId="0" xfId="0" applyFont="1" applyFill="1" applyAlignment="1">
      <alignment horizontal="left" vertical="center" indent="1"/>
    </xf>
    <xf numFmtId="0" fontId="29" fillId="18" borderId="28" xfId="0" applyFont="1" applyFill="1" applyBorder="1" applyAlignment="1">
      <alignment horizontal="left" vertical="center" indent="1"/>
    </xf>
    <xf numFmtId="0" fontId="29" fillId="18" borderId="35" xfId="0" applyFont="1" applyFill="1" applyBorder="1" applyAlignment="1">
      <alignment horizontal="left" vertical="center" indent="1"/>
    </xf>
    <xf numFmtId="164" fontId="34" fillId="0" borderId="28" xfId="1" applyFont="1" applyBorder="1" applyAlignment="1">
      <alignment horizontal="left" vertical="center"/>
    </xf>
    <xf numFmtId="0" fontId="34" fillId="0" borderId="98" xfId="0" applyFont="1" applyBorder="1" applyAlignment="1">
      <alignment vertical="center"/>
    </xf>
    <xf numFmtId="0" fontId="33" fillId="18" borderId="30" xfId="0" applyFont="1" applyFill="1" applyBorder="1" applyAlignment="1">
      <alignment horizontal="center" vertical="center"/>
    </xf>
    <xf numFmtId="0" fontId="33" fillId="18" borderId="31" xfId="0" applyFont="1" applyFill="1" applyBorder="1" applyAlignment="1">
      <alignment horizontal="center" vertical="center"/>
    </xf>
    <xf numFmtId="3" fontId="34" fillId="0" borderId="44" xfId="0" applyNumberFormat="1" applyFont="1" applyBorder="1" applyAlignment="1">
      <alignment vertical="center"/>
    </xf>
    <xf numFmtId="3" fontId="34" fillId="0" borderId="48" xfId="0" applyNumberFormat="1" applyFont="1" applyBorder="1" applyAlignment="1">
      <alignment vertical="center"/>
    </xf>
    <xf numFmtId="3" fontId="35" fillId="0" borderId="52" xfId="0" applyNumberFormat="1" applyFont="1" applyBorder="1" applyAlignment="1">
      <alignment vertical="center"/>
    </xf>
    <xf numFmtId="3" fontId="35" fillId="0" borderId="53" xfId="0" applyNumberFormat="1" applyFont="1" applyBorder="1" applyAlignment="1">
      <alignment vertical="center"/>
    </xf>
    <xf numFmtId="3" fontId="35" fillId="0" borderId="54" xfId="0" applyNumberFormat="1" applyFont="1" applyBorder="1" applyAlignment="1">
      <alignment vertical="center"/>
    </xf>
    <xf numFmtId="3" fontId="35" fillId="0" borderId="51" xfId="0" applyNumberFormat="1" applyFont="1" applyBorder="1" applyAlignment="1" applyProtection="1">
      <alignment vertical="center"/>
      <protection locked="0"/>
    </xf>
    <xf numFmtId="3" fontId="36" fillId="0" borderId="52" xfId="0" applyNumberFormat="1" applyFont="1" applyBorder="1" applyAlignment="1">
      <alignment vertical="center"/>
    </xf>
    <xf numFmtId="3" fontId="36" fillId="0" borderId="53" xfId="0" applyNumberFormat="1" applyFont="1" applyBorder="1" applyAlignment="1">
      <alignment vertical="center"/>
    </xf>
    <xf numFmtId="3" fontId="36" fillId="0" borderId="54" xfId="0" applyNumberFormat="1" applyFont="1" applyBorder="1" applyAlignment="1">
      <alignment vertical="center"/>
    </xf>
    <xf numFmtId="0" fontId="0" fillId="29" borderId="0" xfId="0" applyFill="1"/>
    <xf numFmtId="0" fontId="49" fillId="22" borderId="101" xfId="0" applyFont="1" applyFill="1" applyBorder="1" applyAlignment="1">
      <alignment vertical="top"/>
    </xf>
    <xf numFmtId="0" fontId="49" fillId="22" borderId="102" xfId="0" applyFont="1" applyFill="1" applyBorder="1" applyAlignment="1">
      <alignment vertical="top"/>
    </xf>
    <xf numFmtId="0" fontId="49" fillId="22" borderId="102" xfId="0" applyFont="1" applyFill="1" applyBorder="1" applyAlignment="1">
      <alignment horizontal="center" vertical="top"/>
    </xf>
    <xf numFmtId="0" fontId="48" fillId="5" borderId="74" xfId="0" applyFont="1" applyFill="1" applyBorder="1" applyAlignment="1">
      <alignment vertical="top"/>
    </xf>
    <xf numFmtId="0" fontId="49" fillId="26" borderId="72" xfId="0" applyFont="1" applyFill="1" applyBorder="1" applyAlignment="1">
      <alignment vertical="top"/>
    </xf>
    <xf numFmtId="0" fontId="49" fillId="26" borderId="74" xfId="0" applyFont="1" applyFill="1" applyBorder="1" applyAlignment="1">
      <alignment vertical="top"/>
    </xf>
    <xf numFmtId="171" fontId="49" fillId="26" borderId="74" xfId="0" applyNumberFormat="1" applyFont="1" applyFill="1" applyBorder="1" applyAlignment="1">
      <alignment horizontal="right" vertical="top"/>
    </xf>
    <xf numFmtId="0" fontId="49" fillId="24" borderId="72" xfId="0" applyFont="1" applyFill="1" applyBorder="1" applyAlignment="1">
      <alignment vertical="top"/>
    </xf>
    <xf numFmtId="0" fontId="49" fillId="24" borderId="74" xfId="0" applyFont="1" applyFill="1" applyBorder="1" applyAlignment="1">
      <alignment vertical="top"/>
    </xf>
    <xf numFmtId="0" fontId="48" fillId="5" borderId="0" xfId="0" applyFont="1" applyFill="1" applyAlignment="1">
      <alignment horizontal="center" vertical="top"/>
    </xf>
    <xf numFmtId="0" fontId="49" fillId="22" borderId="72" xfId="0" applyFont="1" applyFill="1" applyBorder="1" applyAlignment="1">
      <alignment vertical="top"/>
    </xf>
    <xf numFmtId="0" fontId="49" fillId="22" borderId="74" xfId="0" applyFont="1" applyFill="1" applyBorder="1" applyAlignment="1">
      <alignment vertical="top"/>
    </xf>
    <xf numFmtId="171" fontId="49" fillId="22" borderId="74" xfId="0" applyNumberFormat="1" applyFont="1" applyFill="1" applyBorder="1" applyAlignment="1">
      <alignment horizontal="right" vertical="top"/>
    </xf>
    <xf numFmtId="164" fontId="45" fillId="5" borderId="78" xfId="1" applyFont="1" applyFill="1" applyBorder="1" applyAlignment="1" applyProtection="1">
      <alignment horizontal="right" vertical="top"/>
    </xf>
    <xf numFmtId="172" fontId="45" fillId="5" borderId="76" xfId="1" applyNumberFormat="1" applyFont="1" applyFill="1" applyBorder="1" applyAlignment="1" applyProtection="1">
      <alignment vertical="top"/>
    </xf>
    <xf numFmtId="172" fontId="45" fillId="5" borderId="78" xfId="1" applyNumberFormat="1" applyFont="1" applyFill="1" applyBorder="1" applyAlignment="1" applyProtection="1">
      <alignment vertical="top"/>
    </xf>
    <xf numFmtId="172" fontId="45" fillId="5" borderId="78" xfId="1" applyNumberFormat="1" applyFont="1" applyFill="1" applyBorder="1" applyAlignment="1" applyProtection="1">
      <alignment horizontal="right" vertical="top"/>
    </xf>
    <xf numFmtId="172" fontId="46" fillId="5" borderId="78" xfId="1" applyNumberFormat="1" applyFont="1" applyFill="1" applyBorder="1" applyAlignment="1" applyProtection="1">
      <alignment horizontal="right" vertical="top"/>
    </xf>
    <xf numFmtId="172" fontId="46" fillId="5" borderId="77" xfId="1" applyNumberFormat="1" applyFont="1" applyFill="1" applyBorder="1" applyAlignment="1" applyProtection="1">
      <alignment horizontal="right" vertical="top"/>
    </xf>
    <xf numFmtId="172" fontId="45" fillId="5" borderId="78" xfId="0" applyNumberFormat="1" applyFont="1" applyFill="1" applyBorder="1" applyAlignment="1">
      <alignment horizontal="right" vertical="top"/>
    </xf>
    <xf numFmtId="0" fontId="51" fillId="5" borderId="78" xfId="0" applyFont="1" applyFill="1" applyBorder="1" applyAlignment="1">
      <alignment vertical="top"/>
    </xf>
    <xf numFmtId="172" fontId="0" fillId="0" borderId="0" xfId="0" applyNumberFormat="1"/>
    <xf numFmtId="173" fontId="0" fillId="0" borderId="0" xfId="0" applyNumberFormat="1"/>
    <xf numFmtId="0" fontId="46" fillId="0" borderId="0" xfId="0" applyFont="1" applyAlignment="1">
      <alignment vertical="top"/>
    </xf>
    <xf numFmtId="171" fontId="0" fillId="0" borderId="0" xfId="0" applyNumberFormat="1"/>
    <xf numFmtId="172" fontId="0" fillId="0" borderId="0" xfId="1" applyNumberFormat="1" applyFont="1"/>
    <xf numFmtId="0" fontId="29" fillId="0" borderId="86" xfId="0" applyFont="1" applyBorder="1"/>
    <xf numFmtId="0" fontId="29" fillId="0" borderId="87" xfId="0" applyFont="1" applyBorder="1"/>
    <xf numFmtId="2" fontId="30" fillId="0" borderId="86" xfId="0" applyNumberFormat="1" applyFont="1" applyBorder="1"/>
    <xf numFmtId="0" fontId="30" fillId="0" borderId="87" xfId="0" applyFont="1" applyBorder="1"/>
    <xf numFmtId="0" fontId="30" fillId="0" borderId="86" xfId="0" applyFont="1" applyBorder="1"/>
    <xf numFmtId="1" fontId="30" fillId="21" borderId="87" xfId="0" applyNumberFormat="1" applyFont="1" applyFill="1" applyBorder="1"/>
    <xf numFmtId="1" fontId="29" fillId="0" borderId="67" xfId="0" applyNumberFormat="1" applyFont="1" applyBorder="1"/>
    <xf numFmtId="0" fontId="29" fillId="0" borderId="46" xfId="0" applyFont="1" applyBorder="1"/>
    <xf numFmtId="1" fontId="29" fillId="0" borderId="47" xfId="0" applyNumberFormat="1" applyFont="1" applyBorder="1"/>
    <xf numFmtId="0" fontId="52" fillId="0" borderId="87" xfId="0" applyFont="1" applyBorder="1"/>
    <xf numFmtId="1" fontId="52" fillId="31" borderId="67" xfId="0" applyNumberFormat="1" applyFont="1" applyFill="1" applyBorder="1"/>
    <xf numFmtId="1" fontId="52" fillId="0" borderId="67" xfId="0" applyNumberFormat="1" applyFont="1" applyBorder="1"/>
    <xf numFmtId="9" fontId="52" fillId="0" borderId="87" xfId="0" applyNumberFormat="1" applyFont="1" applyBorder="1"/>
    <xf numFmtId="0" fontId="52" fillId="0" borderId="86" xfId="0" applyFont="1" applyBorder="1"/>
    <xf numFmtId="0" fontId="52" fillId="21" borderId="87" xfId="0" applyFont="1" applyFill="1" applyBorder="1"/>
    <xf numFmtId="1" fontId="52" fillId="21" borderId="87" xfId="0" applyNumberFormat="1" applyFont="1" applyFill="1" applyBorder="1"/>
    <xf numFmtId="0" fontId="52" fillId="0" borderId="67" xfId="0" applyFont="1" applyBorder="1"/>
    <xf numFmtId="0" fontId="52" fillId="0" borderId="46" xfId="0" applyFont="1" applyBorder="1"/>
    <xf numFmtId="0" fontId="46" fillId="0" borderId="72" xfId="0" applyFont="1" applyBorder="1" applyAlignment="1">
      <alignment vertical="top"/>
    </xf>
    <xf numFmtId="0" fontId="45" fillId="0" borderId="73" xfId="0" applyFont="1" applyBorder="1" applyAlignment="1">
      <alignment vertical="top"/>
    </xf>
    <xf numFmtId="0" fontId="47" fillId="0" borderId="73" xfId="0" applyFont="1" applyBorder="1" applyAlignment="1">
      <alignment vertical="top"/>
    </xf>
    <xf numFmtId="0" fontId="45" fillId="0" borderId="74" xfId="0" applyFont="1" applyBorder="1" applyAlignment="1">
      <alignment horizontal="right" vertical="top"/>
    </xf>
    <xf numFmtId="171" fontId="46" fillId="0" borderId="0" xfId="0" applyNumberFormat="1" applyFont="1" applyAlignment="1">
      <alignment horizontal="right" vertical="top"/>
    </xf>
    <xf numFmtId="0" fontId="45" fillId="0" borderId="0" xfId="0" applyFont="1" applyAlignment="1">
      <alignment vertical="top"/>
    </xf>
    <xf numFmtId="0" fontId="48" fillId="5" borderId="75" xfId="0" applyFont="1" applyFill="1" applyBorder="1" applyAlignment="1">
      <alignment horizontal="left" vertical="top"/>
    </xf>
    <xf numFmtId="0" fontId="0" fillId="30" borderId="0" xfId="0" applyFill="1"/>
    <xf numFmtId="0" fontId="48" fillId="5" borderId="74" xfId="0" applyFont="1" applyFill="1" applyBorder="1" applyAlignment="1">
      <alignment horizontal="left" vertical="top"/>
    </xf>
    <xf numFmtId="171" fontId="48" fillId="15" borderId="74" xfId="0" applyNumberFormat="1" applyFont="1" applyFill="1" applyBorder="1" applyAlignment="1">
      <alignment horizontal="right" vertical="top"/>
    </xf>
    <xf numFmtId="164" fontId="28" fillId="0" borderId="83" xfId="8" applyNumberFormat="1" applyFont="1" applyBorder="1"/>
    <xf numFmtId="165" fontId="0" fillId="0" borderId="0" xfId="0" applyNumberFormat="1"/>
    <xf numFmtId="169" fontId="0" fillId="16" borderId="22" xfId="1" applyNumberFormat="1" applyFont="1" applyFill="1" applyBorder="1"/>
    <xf numFmtId="169" fontId="0" fillId="0" borderId="22" xfId="1" applyNumberFormat="1" applyFont="1" applyBorder="1"/>
    <xf numFmtId="171" fontId="45" fillId="15" borderId="74" xfId="0" applyNumberFormat="1" applyFont="1" applyFill="1" applyBorder="1" applyAlignment="1">
      <alignment horizontal="right" vertical="top"/>
    </xf>
    <xf numFmtId="171" fontId="46" fillId="15" borderId="75" xfId="0" applyNumberFormat="1" applyFont="1" applyFill="1" applyBorder="1" applyAlignment="1">
      <alignment horizontal="right" vertical="top"/>
    </xf>
    <xf numFmtId="164" fontId="30" fillId="15" borderId="0" xfId="1" applyFont="1" applyFill="1" applyBorder="1"/>
    <xf numFmtId="166" fontId="34" fillId="15" borderId="27" xfId="9" applyNumberFormat="1" applyFont="1" applyFill="1" applyBorder="1"/>
    <xf numFmtId="164" fontId="30" fillId="15" borderId="36" xfId="1" applyFont="1" applyFill="1" applyBorder="1"/>
    <xf numFmtId="1" fontId="52" fillId="15" borderId="67" xfId="0" applyNumberFormat="1" applyFont="1" applyFill="1" applyBorder="1"/>
    <xf numFmtId="0" fontId="52" fillId="15" borderId="87" xfId="0" applyFont="1" applyFill="1" applyBorder="1"/>
    <xf numFmtId="1" fontId="30" fillId="15" borderId="87" xfId="0" applyNumberFormat="1" applyFont="1" applyFill="1" applyBorder="1"/>
    <xf numFmtId="172" fontId="45" fillId="15" borderId="78" xfId="1" applyNumberFormat="1" applyFont="1" applyFill="1" applyBorder="1" applyAlignment="1" applyProtection="1">
      <alignment horizontal="right" vertical="top"/>
    </xf>
    <xf numFmtId="172" fontId="0" fillId="15" borderId="0" xfId="0" applyNumberFormat="1" applyFill="1"/>
    <xf numFmtId="0" fontId="29" fillId="0" borderId="67" xfId="8" applyFont="1" applyBorder="1" applyAlignment="1">
      <alignment horizontal="center"/>
    </xf>
    <xf numFmtId="0" fontId="29" fillId="0" borderId="42" xfId="8" applyFont="1" applyBorder="1" applyAlignment="1">
      <alignment horizontal="center"/>
    </xf>
    <xf numFmtId="0" fontId="29" fillId="0" borderId="84" xfId="8" applyFont="1" applyBorder="1" applyAlignment="1">
      <alignment horizontal="center"/>
    </xf>
    <xf numFmtId="0" fontId="19" fillId="0" borderId="0" xfId="5" applyAlignment="1">
      <alignment vertical="center"/>
    </xf>
    <xf numFmtId="0" fontId="20" fillId="0" borderId="0" xfId="0" applyFont="1" applyAlignment="1">
      <alignment vertical="center"/>
    </xf>
    <xf numFmtId="0" fontId="20" fillId="12" borderId="16" xfId="0" applyFont="1" applyFill="1" applyBorder="1" applyAlignment="1">
      <alignment vertical="center"/>
    </xf>
    <xf numFmtId="0" fontId="21" fillId="12" borderId="16" xfId="0" applyFont="1" applyFill="1" applyBorder="1" applyAlignment="1">
      <alignment horizontal="right" vertical="center"/>
    </xf>
    <xf numFmtId="0" fontId="23" fillId="0" borderId="0" xfId="6" applyFont="1" applyAlignment="1">
      <alignment horizontal="right" vertical="center"/>
    </xf>
    <xf numFmtId="0" fontId="4" fillId="11" borderId="92" xfId="0" applyFont="1" applyFill="1" applyBorder="1" applyAlignment="1">
      <alignment horizontal="center"/>
    </xf>
    <xf numFmtId="0" fontId="4" fillId="11" borderId="89" xfId="0" applyFont="1" applyFill="1" applyBorder="1" applyAlignment="1">
      <alignment horizontal="center"/>
    </xf>
    <xf numFmtId="0" fontId="4" fillId="11" borderId="88" xfId="0" applyFont="1" applyFill="1" applyBorder="1" applyAlignment="1">
      <alignment horizontal="center"/>
    </xf>
    <xf numFmtId="0" fontId="0" fillId="11" borderId="92" xfId="0" applyFill="1" applyBorder="1" applyAlignment="1">
      <alignment horizontal="center"/>
    </xf>
    <xf numFmtId="0" fontId="0" fillId="11" borderId="89" xfId="0" applyFill="1" applyBorder="1" applyAlignment="1">
      <alignment horizontal="center"/>
    </xf>
    <xf numFmtId="0" fontId="0" fillId="11" borderId="88" xfId="0" applyFill="1" applyBorder="1" applyAlignment="1">
      <alignment horizontal="center"/>
    </xf>
    <xf numFmtId="0" fontId="10" fillId="27" borderId="91" xfId="3" applyFont="1" applyFill="1" applyBorder="1" applyAlignment="1">
      <alignment horizontal="center" vertical="center"/>
    </xf>
    <xf numFmtId="0" fontId="10" fillId="27" borderId="0" xfId="3" applyFont="1" applyFill="1" applyBorder="1" applyAlignment="1">
      <alignment horizontal="center" vertical="center"/>
    </xf>
    <xf numFmtId="0" fontId="10" fillId="27" borderId="0" xfId="3" applyFont="1" applyFill="1" applyBorder="1" applyAlignment="1">
      <alignment horizontal="left" vertical="center" indent="1"/>
    </xf>
    <xf numFmtId="0" fontId="10" fillId="27" borderId="61" xfId="3" applyFont="1" applyFill="1" applyBorder="1" applyAlignment="1">
      <alignment horizontal="left" vertical="center" indent="1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13" fillId="6" borderId="61" xfId="0" applyFont="1" applyFill="1" applyBorder="1" applyAlignment="1">
      <alignment horizontal="left" vertical="center" indent="1"/>
    </xf>
    <xf numFmtId="0" fontId="3" fillId="3" borderId="0" xfId="0" applyFont="1" applyFill="1" applyAlignment="1">
      <alignment horizontal="left" vertical="center" indent="1"/>
    </xf>
    <xf numFmtId="0" fontId="11" fillId="5" borderId="91" xfId="0" applyFont="1" applyFill="1" applyBorder="1" applyAlignment="1">
      <alignment horizontal="center" vertical="center"/>
    </xf>
    <xf numFmtId="0" fontId="11" fillId="5" borderId="0" xfId="0" applyFont="1" applyFill="1" applyAlignment="1">
      <alignment horizontal="center" vertical="center"/>
    </xf>
    <xf numFmtId="0" fontId="12" fillId="6" borderId="0" xfId="0" applyFont="1" applyFill="1" applyAlignment="1">
      <alignment horizontal="left" vertical="center" indent="1"/>
    </xf>
    <xf numFmtId="3" fontId="34" fillId="0" borderId="59" xfId="0" applyNumberFormat="1" applyFont="1" applyBorder="1" applyAlignment="1">
      <alignment vertical="center"/>
    </xf>
    <xf numFmtId="3" fontId="34" fillId="0" borderId="99" xfId="0" applyNumberFormat="1" applyFont="1" applyBorder="1" applyAlignment="1">
      <alignment vertical="center"/>
    </xf>
    <xf numFmtId="3" fontId="34" fillId="0" borderId="100" xfId="0" applyNumberFormat="1" applyFont="1" applyBorder="1" applyAlignment="1">
      <alignment vertical="center"/>
    </xf>
    <xf numFmtId="3" fontId="34" fillId="0" borderId="50" xfId="0" applyNumberFormat="1" applyFont="1" applyBorder="1" applyAlignment="1">
      <alignment horizontal="right" vertical="center"/>
    </xf>
    <xf numFmtId="3" fontId="34" fillId="0" borderId="1" xfId="0" applyNumberFormat="1" applyFont="1" applyBorder="1" applyAlignment="1">
      <alignment horizontal="right" vertical="center"/>
    </xf>
    <xf numFmtId="3" fontId="34" fillId="0" borderId="51" xfId="0" applyNumberFormat="1" applyFont="1" applyBorder="1" applyAlignment="1">
      <alignment horizontal="right" vertical="center"/>
    </xf>
    <xf numFmtId="3" fontId="36" fillId="0" borderId="52" xfId="0" applyNumberFormat="1" applyFont="1" applyBorder="1" applyAlignment="1">
      <alignment horizontal="right" vertical="center"/>
    </xf>
    <xf numFmtId="3" fontId="36" fillId="0" borderId="53" xfId="0" applyNumberFormat="1" applyFont="1" applyBorder="1" applyAlignment="1">
      <alignment horizontal="right" vertical="center"/>
    </xf>
    <xf numFmtId="3" fontId="36" fillId="0" borderId="54" xfId="0" applyNumberFormat="1" applyFont="1" applyBorder="1" applyAlignment="1">
      <alignment horizontal="right" vertical="center"/>
    </xf>
    <xf numFmtId="0" fontId="37" fillId="0" borderId="0" xfId="0" applyFont="1" applyAlignment="1">
      <alignment horizontal="left" vertical="center" wrapText="1"/>
    </xf>
    <xf numFmtId="0" fontId="37" fillId="0" borderId="35" xfId="0" applyFont="1" applyBorder="1" applyAlignment="1">
      <alignment horizontal="left" vertical="center" wrapText="1"/>
    </xf>
    <xf numFmtId="0" fontId="34" fillId="0" borderId="0" xfId="0" applyFont="1" applyAlignment="1">
      <alignment vertical="center"/>
    </xf>
    <xf numFmtId="0" fontId="34" fillId="0" borderId="28" xfId="0" applyFont="1" applyBorder="1" applyAlignment="1">
      <alignment vertical="center"/>
    </xf>
    <xf numFmtId="0" fontId="34" fillId="0" borderId="30" xfId="0" applyFont="1" applyBorder="1" applyAlignment="1">
      <alignment vertical="center"/>
    </xf>
    <xf numFmtId="0" fontId="34" fillId="0" borderId="31" xfId="0" applyFont="1" applyBorder="1" applyAlignment="1">
      <alignment vertical="center"/>
    </xf>
    <xf numFmtId="0" fontId="34" fillId="0" borderId="44" xfId="0" applyFont="1" applyBorder="1" applyAlignment="1">
      <alignment vertical="center"/>
    </xf>
    <xf numFmtId="0" fontId="4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30" fillId="0" borderId="0" xfId="0" applyFont="1" applyAlignment="1">
      <alignment horizontal="left" vertical="center"/>
    </xf>
    <xf numFmtId="0" fontId="30" fillId="0" borderId="35" xfId="0" applyFont="1" applyBorder="1" applyAlignment="1">
      <alignment horizontal="left" vertical="center"/>
    </xf>
    <xf numFmtId="0" fontId="30" fillId="0" borderId="61" xfId="0" applyFont="1" applyBorder="1" applyAlignment="1">
      <alignment horizontal="left" vertical="center"/>
    </xf>
    <xf numFmtId="0" fontId="30" fillId="0" borderId="62" xfId="0" applyFont="1" applyBorder="1" applyAlignment="1">
      <alignment horizontal="left" vertical="center"/>
    </xf>
    <xf numFmtId="0" fontId="33" fillId="0" borderId="0" xfId="0" applyFont="1" applyAlignment="1">
      <alignment horizontal="center" vertical="center"/>
    </xf>
    <xf numFmtId="0" fontId="33" fillId="0" borderId="28" xfId="0" applyFont="1" applyBorder="1" applyAlignment="1">
      <alignment horizontal="center" vertical="center"/>
    </xf>
    <xf numFmtId="0" fontId="39" fillId="0" borderId="61" xfId="0" applyFont="1" applyBorder="1" applyAlignment="1">
      <alignment vertical="center"/>
    </xf>
    <xf numFmtId="0" fontId="39" fillId="0" borderId="63" xfId="0" applyFont="1" applyBorder="1" applyAlignment="1">
      <alignment vertical="center"/>
    </xf>
    <xf numFmtId="0" fontId="40" fillId="0" borderId="0" xfId="0" applyFont="1" applyAlignment="1">
      <alignment horizontal="left" vertical="center" wrapText="1"/>
    </xf>
    <xf numFmtId="0" fontId="40" fillId="0" borderId="35" xfId="0" applyFont="1" applyBorder="1" applyAlignment="1">
      <alignment horizontal="left" vertical="center" wrapText="1"/>
    </xf>
    <xf numFmtId="0" fontId="39" fillId="0" borderId="0" xfId="0" applyFont="1" applyAlignment="1">
      <alignment vertical="top" wrapText="1"/>
    </xf>
    <xf numFmtId="0" fontId="40" fillId="0" borderId="0" xfId="0" applyFont="1" applyAlignment="1">
      <alignment vertical="top" wrapText="1"/>
    </xf>
    <xf numFmtId="0" fontId="36" fillId="0" borderId="0" xfId="0" applyFont="1" applyAlignment="1">
      <alignment horizontal="left" vertical="center"/>
    </xf>
    <xf numFmtId="0" fontId="36" fillId="0" borderId="35" xfId="0" applyFont="1" applyBorder="1" applyAlignment="1">
      <alignment horizontal="left" vertical="center"/>
    </xf>
    <xf numFmtId="0" fontId="33" fillId="0" borderId="0" xfId="0" applyFont="1" applyAlignment="1">
      <alignment vertical="center"/>
    </xf>
    <xf numFmtId="0" fontId="34" fillId="0" borderId="0" xfId="0" applyFont="1" applyAlignment="1">
      <alignment horizontal="left" vertical="center"/>
    </xf>
    <xf numFmtId="0" fontId="34" fillId="0" borderId="28" xfId="0" applyFont="1" applyBorder="1" applyAlignment="1">
      <alignment horizontal="left" vertical="center"/>
    </xf>
    <xf numFmtId="0" fontId="34" fillId="0" borderId="35" xfId="0" applyFont="1" applyBorder="1" applyAlignment="1">
      <alignment horizontal="left" vertical="center"/>
    </xf>
    <xf numFmtId="0" fontId="32" fillId="17" borderId="34" xfId="0" applyFont="1" applyFill="1" applyBorder="1" applyAlignment="1">
      <alignment horizontal="left" vertical="center" indent="1"/>
    </xf>
    <xf numFmtId="0" fontId="0" fillId="17" borderId="0" xfId="0" applyFill="1" applyAlignment="1">
      <alignment horizontal="left" vertical="center" indent="1"/>
    </xf>
    <xf numFmtId="0" fontId="32" fillId="17" borderId="58" xfId="0" applyFont="1" applyFill="1" applyBorder="1" applyAlignment="1">
      <alignment horizontal="left" vertical="center" indent="1"/>
    </xf>
    <xf numFmtId="0" fontId="32" fillId="17" borderId="0" xfId="0" applyFont="1" applyFill="1" applyAlignment="1">
      <alignment horizontal="left" vertical="center" indent="1"/>
    </xf>
    <xf numFmtId="0" fontId="32" fillId="17" borderId="35" xfId="0" applyFont="1" applyFill="1" applyBorder="1" applyAlignment="1">
      <alignment horizontal="left" vertical="center" indent="1"/>
    </xf>
    <xf numFmtId="0" fontId="34" fillId="0" borderId="0" xfId="0" applyFont="1" applyAlignment="1">
      <alignment horizontal="center" vertical="center"/>
    </xf>
    <xf numFmtId="0" fontId="34" fillId="0" borderId="28" xfId="0" applyFont="1" applyBorder="1" applyAlignment="1">
      <alignment horizontal="center" vertical="center"/>
    </xf>
    <xf numFmtId="0" fontId="33" fillId="19" borderId="0" xfId="0" applyFont="1" applyFill="1" applyAlignment="1">
      <alignment horizontal="left" vertical="center" indent="1"/>
    </xf>
    <xf numFmtId="0" fontId="36" fillId="0" borderId="0" xfId="0" applyFont="1" applyAlignment="1">
      <alignment vertical="center"/>
    </xf>
    <xf numFmtId="0" fontId="36" fillId="0" borderId="28" xfId="0" applyFont="1" applyBorder="1" applyAlignment="1">
      <alignment horizontal="left" vertical="center"/>
    </xf>
    <xf numFmtId="0" fontId="33" fillId="19" borderId="0" xfId="0" applyFont="1" applyFill="1" applyAlignment="1">
      <alignment horizontal="left" vertical="top" wrapText="1" indent="1"/>
    </xf>
    <xf numFmtId="0" fontId="36" fillId="0" borderId="0" xfId="0" applyFont="1" applyAlignment="1">
      <alignment horizontal="left" vertical="center" wrapText="1"/>
    </xf>
    <xf numFmtId="0" fontId="36" fillId="0" borderId="28" xfId="0" applyFont="1" applyBorder="1" applyAlignment="1">
      <alignment horizontal="left" vertical="center" wrapText="1"/>
    </xf>
    <xf numFmtId="0" fontId="34" fillId="0" borderId="0" xfId="0" applyFont="1" applyAlignment="1">
      <alignment horizontal="left" vertical="center" wrapText="1"/>
    </xf>
    <xf numFmtId="0" fontId="34" fillId="0" borderId="28" xfId="0" applyFont="1" applyBorder="1" applyAlignment="1">
      <alignment horizontal="left" vertical="center" wrapText="1"/>
    </xf>
    <xf numFmtId="0" fontId="45" fillId="5" borderId="0" xfId="0" applyFont="1" applyFill="1" applyAlignment="1">
      <alignment vertical="top"/>
    </xf>
  </cellXfs>
  <cellStyles count="10">
    <cellStyle name="Header" xfId="5" xr:uid="{00000000-0005-0000-0000-000000000000}"/>
    <cellStyle name="HyperLink" xfId="6" xr:uid="{00000000-0005-0000-0000-000001000000}"/>
    <cellStyle name="Monétaire" xfId="1" builtinId="4"/>
    <cellStyle name="Normal" xfId="0" builtinId="0"/>
    <cellStyle name="Normal 2" xfId="8" xr:uid="{00000000-0005-0000-0000-000004000000}"/>
    <cellStyle name="Pourcentage" xfId="2" builtinId="5"/>
    <cellStyle name="Pourcentage 2" xfId="9" xr:uid="{00000000-0005-0000-0000-000006000000}"/>
    <cellStyle name="Satisfaisant" xfId="3" builtinId="26"/>
    <cellStyle name="TableHeader" xfId="7" xr:uid="{00000000-0005-0000-0000-000008000000}"/>
    <cellStyle name="Währung" xfId="4" xr:uid="{00000000-0005-0000-0000-000009000000}"/>
  </cellStyles>
  <dxfs count="6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name val="Arial"/>
        <scheme val="none"/>
      </font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name val="Arial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name val="Arial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name val="Arial"/>
        <scheme val="none"/>
      </font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name val="Arial"/>
        <scheme val="none"/>
      </font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_-* #,##0.00\ &quot;€&quot;_-;\-* #,##0.00\ &quot;€&quot;_-;_-* &quot;-&quot;??\ &quot;€&quot;_-;_-@_-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_-* #,##0.00\ &quot;€&quot;_-;\-* #,##0.00\ &quot;€&quot;_-;_-* &quot;-&quot;??\ &quot;€&quot;_-;_-@_-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_-* #,##0.00\ &quot;€&quot;_-;\-* #,##0.00\ &quot;€&quot;_-;_-* &quot;-&quot;??\ &quot;€&quot;_-;_-@_-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_-* #,##0.00\ &quot;€&quot;_-;\-* #,##0.00\ &quot;€&quot;_-;_-* &quot;-&quot;??\ &quot;€&quot;_-;_-@_-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_-* #,##0.00\ &quot;€&quot;_-;\-* #,##0.00\ &quot;€&quot;_-;_-* &quot;-&quot;??\ &quot;€&quot;_-;_-@_-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numFmt numFmtId="19" formatCode="dd/mm/yyyy"/>
    </dxf>
    <dxf>
      <numFmt numFmtId="19" formatCode="dd/mm/yyyy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ill>
        <patternFill patternType="none">
          <fgColor indexed="64"/>
          <bgColor auto="1"/>
        </patternFill>
      </fill>
      <border diagonalUp="0" diagonalDown="0">
        <left style="thin">
          <color auto="1"/>
        </left>
        <right style="medium">
          <color indexed="64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numFmt numFmtId="2" formatCode="0.00"/>
      <fill>
        <patternFill patternType="none">
          <fgColor indexed="64"/>
          <bgColor auto="1"/>
        </patternFill>
      </fill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medium">
          <color indexed="64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auto="1"/>
        </left>
        <right style="medium">
          <color indexed="64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numFmt numFmtId="2" formatCode="0.00"/>
      <fill>
        <patternFill patternType="none">
          <fgColor indexed="64"/>
          <bgColor auto="1"/>
        </patternFill>
      </fill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medium">
          <color indexed="64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 outline="0">
        <left style="thin">
          <color auto="1"/>
        </left>
        <right style="thin">
          <color auto="1"/>
        </right>
        <bottom style="thin">
          <color auto="1"/>
        </bottom>
      </border>
    </dxf>
    <dxf>
      <fill>
        <patternFill patternType="none">
          <fgColor indexed="64"/>
          <bgColor auto="1"/>
        </patternFill>
      </fill>
    </dxf>
    <dxf>
      <border outline="0">
        <bottom style="thin">
          <color auto="1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auto="1"/>
        </left>
        <right style="medium">
          <color indexed="64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numFmt numFmtId="2" formatCode="0.00"/>
      <fill>
        <patternFill patternType="none">
          <fgColor indexed="64"/>
          <bgColor auto="1"/>
        </patternFill>
      </fill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medium">
          <color indexed="64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auto="1"/>
        </left>
        <right style="medium">
          <color indexed="64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numFmt numFmtId="2" formatCode="0.00"/>
      <fill>
        <patternFill patternType="none">
          <fgColor indexed="64"/>
          <bgColor auto="1"/>
        </patternFill>
      </fill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medium">
          <color indexed="64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 outline="0">
        <left style="thin">
          <color auto="1"/>
        </left>
        <right style="thin">
          <color auto="1"/>
        </right>
        <bottom style="thin">
          <color auto="1"/>
        </bottom>
      </border>
    </dxf>
    <dxf>
      <fill>
        <patternFill patternType="none">
          <fgColor indexed="64"/>
          <bgColor auto="1"/>
        </patternFill>
      </fill>
    </dxf>
    <dxf>
      <border outline="0">
        <bottom style="thin">
          <color auto="1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auto="1"/>
        </left>
        <right style="medium">
          <color indexed="64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numFmt numFmtId="2" formatCode="0.00"/>
      <fill>
        <patternFill patternType="none">
          <fgColor indexed="64"/>
          <bgColor auto="1"/>
        </patternFill>
      </fill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medium">
          <color indexed="64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auto="1"/>
        </left>
        <right style="medium">
          <color indexed="64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numFmt numFmtId="2" formatCode="0.00"/>
      <fill>
        <patternFill patternType="none">
          <fgColor indexed="64"/>
          <bgColor auto="1"/>
        </patternFill>
      </fill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medium">
          <color indexed="64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 outline="0">
        <left style="thin">
          <color auto="1"/>
        </left>
        <right style="thin">
          <color auto="1"/>
        </right>
        <bottom style="thin">
          <color auto="1"/>
        </bottom>
      </border>
    </dxf>
    <dxf>
      <fill>
        <patternFill patternType="none">
          <fgColor indexed="64"/>
          <bgColor auto="1"/>
        </patternFill>
      </fill>
    </dxf>
    <dxf>
      <border outline="0">
        <bottom style="thin">
          <color auto="1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png"/><Relationship Id="rId2" Type="http://schemas.openxmlformats.org/officeDocument/2006/relationships/image" Target="../media/image5.jpeg"/><Relationship Id="rId1" Type="http://schemas.openxmlformats.org/officeDocument/2006/relationships/image" Target="../media/image4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619125</xdr:colOff>
      <xdr:row>173</xdr:row>
      <xdr:rowOff>0</xdr:rowOff>
    </xdr:from>
    <xdr:to>
      <xdr:col>12</xdr:col>
      <xdr:colOff>1799496</xdr:colOff>
      <xdr:row>180</xdr:row>
      <xdr:rowOff>18881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25350" y="36261675"/>
          <a:ext cx="5828571" cy="1352381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</xdr:colOff>
      <xdr:row>202</xdr:row>
      <xdr:rowOff>28575</xdr:rowOff>
    </xdr:from>
    <xdr:to>
      <xdr:col>3</xdr:col>
      <xdr:colOff>669146</xdr:colOff>
      <xdr:row>230</xdr:row>
      <xdr:rowOff>85036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5250" y="39309675"/>
          <a:ext cx="7031846" cy="539046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177800</xdr:colOff>
          <xdr:row>1</xdr:row>
          <xdr:rowOff>12700</xdr:rowOff>
        </xdr:from>
        <xdr:to>
          <xdr:col>16</xdr:col>
          <xdr:colOff>101600</xdr:colOff>
          <xdr:row>2</xdr:row>
          <xdr:rowOff>0</xdr:rowOff>
        </xdr:to>
        <xdr:sp macro="" textlink="">
          <xdr:nvSpPr>
            <xdr:cNvPr id="10241" name="Object 1" hidden="1">
              <a:extLst>
                <a:ext uri="{63B3BB69-23CF-44E3-9099-C40C66FF867C}">
                  <a14:compatExt spid="_x0000_s10241"/>
                </a:ext>
                <a:ext uri="{FF2B5EF4-FFF2-40B4-BE49-F238E27FC236}">
                  <a16:creationId xmlns:a16="http://schemas.microsoft.com/office/drawing/2014/main" id="{00000000-0008-0000-0100-000001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/>
            </a:solidFill>
            <a:ln w="9525">
              <a:solidFill>
                <a:srgbClr val="FFFFFF" mc:Ignorable="a14" a14:legacySpreadsheetColorIndex="9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xdr:twoCellAnchor editAs="oneCell">
    <xdr:from>
      <xdr:col>0</xdr:col>
      <xdr:colOff>66675</xdr:colOff>
      <xdr:row>4</xdr:row>
      <xdr:rowOff>95250</xdr:rowOff>
    </xdr:from>
    <xdr:to>
      <xdr:col>4</xdr:col>
      <xdr:colOff>1313350</xdr:colOff>
      <xdr:row>12</xdr:row>
      <xdr:rowOff>28327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675" y="857250"/>
          <a:ext cx="8800000" cy="1980952"/>
        </a:xfrm>
        <a:prstGeom prst="rect">
          <a:avLst/>
        </a:prstGeom>
      </xdr:spPr>
    </xdr:pic>
    <xdr:clientData/>
  </xdr:twoCellAnchor>
  <xdr:twoCellAnchor>
    <xdr:from>
      <xdr:col>4</xdr:col>
      <xdr:colOff>428625</xdr:colOff>
      <xdr:row>89</xdr:row>
      <xdr:rowOff>123826</xdr:rowOff>
    </xdr:from>
    <xdr:to>
      <xdr:col>14</xdr:col>
      <xdr:colOff>381000</xdr:colOff>
      <xdr:row>94</xdr:row>
      <xdr:rowOff>85726</xdr:rowOff>
    </xdr:to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13992225" y="25546051"/>
          <a:ext cx="7572375" cy="9144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Pour les véhicules immatriculés selon le nouveau dispositif : le plafond de déductibilité de 18 300€ s'applique entre 50g et 165g en </a:t>
          </a:r>
          <a:r>
            <a:rPr lang="fr-FR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2020</a:t>
          </a:r>
          <a:r>
            <a:rPr lang="fr-FR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et entre 50 et 160g en 2021 ; celui de 9 900€ s'applique dès 165g en </a:t>
          </a:r>
          <a:r>
            <a:rPr lang="fr-FR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2020</a:t>
          </a:r>
          <a:r>
            <a:rPr lang="fr-FR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puis dès 160g en 2021.</a:t>
          </a:r>
        </a:p>
        <a:p>
          <a:endParaRPr lang="fr-FR" sz="11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fr-FR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La</a:t>
          </a:r>
          <a:r>
            <a:rPr lang="fr-F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porsche de M. BLAFFART 370g - la fourgonnette n'est pas concernée</a:t>
          </a:r>
          <a:endParaRPr lang="fr-FR" sz="1100"/>
        </a:p>
      </xdr:txBody>
    </xdr:sp>
    <xdr:clientData/>
  </xdr:twoCellAnchor>
  <xdr:twoCellAnchor editAs="oneCell">
    <xdr:from>
      <xdr:col>4</xdr:col>
      <xdr:colOff>1009650</xdr:colOff>
      <xdr:row>79</xdr:row>
      <xdr:rowOff>57150</xdr:rowOff>
    </xdr:from>
    <xdr:to>
      <xdr:col>10</xdr:col>
      <xdr:colOff>695325</xdr:colOff>
      <xdr:row>87</xdr:row>
      <xdr:rowOff>180975</xdr:rowOff>
    </xdr:to>
    <xdr:pic>
      <xdr:nvPicPr>
        <xdr:cNvPr id="5" name="Image 4" descr="Les réintégrations fiscales liées aux véhicules de tourisme | Francis  Lefebvre Formation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0550" y="21850350"/>
          <a:ext cx="5781675" cy="1647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1343025</xdr:colOff>
      <xdr:row>96</xdr:row>
      <xdr:rowOff>0</xdr:rowOff>
    </xdr:from>
    <xdr:to>
      <xdr:col>11</xdr:col>
      <xdr:colOff>132558</xdr:colOff>
      <xdr:row>102</xdr:row>
      <xdr:rowOff>18905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543925" y="18840450"/>
          <a:ext cx="6333333" cy="116190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390525</xdr:colOff>
      <xdr:row>105</xdr:row>
      <xdr:rowOff>123825</xdr:rowOff>
    </xdr:from>
    <xdr:to>
      <xdr:col>17</xdr:col>
      <xdr:colOff>114300</xdr:colOff>
      <xdr:row>135</xdr:row>
      <xdr:rowOff>28575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9505950" y="20126325"/>
          <a:ext cx="7372350" cy="56197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La production immobilisée désigne les immobilisations créées par une entreprise</a:t>
          </a:r>
          <a:r>
            <a:rPr lang="fr-F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pour elle même</a:t>
          </a:r>
          <a:r>
            <a:rPr lang="fr-FR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fr-F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fr-FR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(par exemple, la construction d'une machine, d'un hall de stockage, logiciel...).</a:t>
          </a:r>
        </a:p>
        <a:p>
          <a:endParaRPr lang="fr-FR" sz="11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fr-FR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Dans l'ancienne législation, ces immobilisations devaient être soumises à la TVA collectée et à la TVA déductible.</a:t>
          </a:r>
        </a:p>
        <a:p>
          <a:r>
            <a:rPr lang="fr-FR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Dorénavant, l'obligation de constater une livraison à soi-même soumise à la TVA et supprimée dès lors que le redevable aurait pu déduire la TVA en totalité s'il avait acquis le bien auprès d'un autre assujetti à la TVA (par exemple, une autre entreprise).</a:t>
          </a:r>
        </a:p>
        <a:p>
          <a:r>
            <a:rPr lang="fr-FR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Cette simplification, introduite à la demande de la commission européenne, s'applique aux opérations lancées depuis le 21 décembre 2014.</a:t>
          </a:r>
        </a:p>
        <a:p>
          <a:endParaRPr lang="fr-FR" sz="1100" b="1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fr-FR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La production immobilisée est l’une des composantes du résultat d’exploitation (différence entre les produits et les charges d'exploitation) où elle est enregistrée parmi les </a:t>
          </a:r>
          <a:r>
            <a:rPr lang="fr-FR" sz="1100" b="0" i="0" u="sng">
              <a:solidFill>
                <a:schemeClr val="dk1"/>
              </a:solidFill>
              <a:effectLst/>
              <a:latin typeface="+mn-lt"/>
              <a:ea typeface="+mn-ea"/>
              <a:cs typeface="+mn-cs"/>
              <a:hlinkClick xmlns:r="http://schemas.openxmlformats.org/officeDocument/2006/relationships" r:id=""/>
            </a:rPr>
            <a:t>produits d’exploitation</a:t>
          </a:r>
          <a:r>
            <a:rPr lang="fr-FR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avec les ventes de marchandise, la production stockée et les subventions d’exploitation.</a:t>
          </a:r>
        </a:p>
        <a:p>
          <a:endParaRPr lang="fr-FR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fr-FR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Rappel </a:t>
          </a:r>
          <a:r>
            <a:rPr lang="fr-FR" sz="11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:</a:t>
          </a:r>
          <a:r>
            <a:rPr lang="fr-FR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 les produits d'exploitation sont les produits associés aux ventes qu’une entreprise réalise durant un exercice donné. Ils découlent directement de l'activité de l'entreprise.</a:t>
          </a:r>
        </a:p>
        <a:p>
          <a:endParaRPr lang="fr-FR" sz="11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fr-FR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D’un point de vue comptable, les productions immobilisées sont inscrites au compte 72. - en contrepartie du compte 23 ou du compte 21/20 </a:t>
          </a:r>
        </a:p>
        <a:p>
          <a:endParaRPr lang="fr-FR" sz="11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fr-FR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En contrepartie de cette entrée, il convient d’enregistrer un produit d’exploitation. Ce produit neutralisera les charges engagées par l’entreprise pour réaliser l’immobilisation.</a:t>
          </a:r>
        </a:p>
        <a:p>
          <a:endParaRPr lang="fr-FR" sz="11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fr-FR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La création d’une immobilisation est évaluée selon son coût de production.</a:t>
          </a:r>
        </a:p>
        <a:p>
          <a:endParaRPr lang="fr-FR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fr-FR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Le </a:t>
          </a:r>
          <a:r>
            <a:rPr lang="fr-FR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coût de production</a:t>
          </a:r>
          <a:r>
            <a:rPr lang="fr-FR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est notamment constitué par :</a:t>
          </a:r>
        </a:p>
        <a:p>
          <a:r>
            <a:rPr lang="fr-FR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le coût des matières consommées ;</a:t>
          </a:r>
        </a:p>
        <a:p>
          <a:r>
            <a:rPr lang="fr-FR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les charges directes de production ;</a:t>
          </a:r>
        </a:p>
        <a:p>
          <a:r>
            <a:rPr lang="fr-FR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le coût de la main-d’œuvre directe (salaire et charges sociales) ;</a:t>
          </a:r>
        </a:p>
        <a:p>
          <a:r>
            <a:rPr lang="fr-FR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les charges indirectes de production ;</a:t>
          </a:r>
        </a:p>
        <a:p>
          <a:r>
            <a:rPr lang="fr-FR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les charges administratives générales.</a:t>
          </a:r>
        </a:p>
        <a:p>
          <a:endParaRPr lang="fr-FR" sz="11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fr-FR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L’évaluation de la production immobilisée peut aussi se faire par la </a:t>
          </a:r>
          <a:r>
            <a:rPr lang="fr-FR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méthode des coûts complets</a:t>
          </a:r>
          <a:r>
            <a:rPr lang="fr-FR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.</a:t>
          </a:r>
        </a:p>
        <a:p>
          <a:r>
            <a:rPr lang="fr-FR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Cette méthode est fondée sur le principe d’une prise en compte exhaustive des coûts directs et des coûts indirects générés par la production immobilisée.</a:t>
          </a:r>
        </a:p>
        <a:p>
          <a:endParaRPr lang="fr-FR" sz="1100"/>
        </a:p>
      </xdr:txBody>
    </xdr:sp>
    <xdr:clientData/>
  </xdr:twoCellAnchor>
  <xdr:twoCellAnchor>
    <xdr:from>
      <xdr:col>4</xdr:col>
      <xdr:colOff>66675</xdr:colOff>
      <xdr:row>113</xdr:row>
      <xdr:rowOff>28575</xdr:rowOff>
    </xdr:from>
    <xdr:to>
      <xdr:col>7</xdr:col>
      <xdr:colOff>352425</xdr:colOff>
      <xdr:row>130</xdr:row>
      <xdr:rowOff>114300</xdr:rowOff>
    </xdr:to>
    <xdr:cxnSp macro="">
      <xdr:nvCxnSpPr>
        <xdr:cNvPr id="4" name="Connecteur droit avec flèche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CxnSpPr/>
      </xdr:nvCxnSpPr>
      <xdr:spPr>
        <a:xfrm flipH="1" flipV="1">
          <a:off x="6134100" y="21555075"/>
          <a:ext cx="3333750" cy="3324225"/>
        </a:xfrm>
        <a:prstGeom prst="straightConnector1">
          <a:avLst/>
        </a:prstGeom>
        <a:ln>
          <a:tailEnd type="arrow"/>
        </a:ln>
      </xdr:spPr>
      <xdr:style>
        <a:lnRef idx="2">
          <a:schemeClr val="accent6"/>
        </a:lnRef>
        <a:fillRef idx="0">
          <a:schemeClr val="accent6"/>
        </a:fillRef>
        <a:effectRef idx="1">
          <a:schemeClr val="accent6"/>
        </a:effectRef>
        <a:fontRef idx="minor">
          <a:schemeClr val="tx1"/>
        </a:fontRef>
      </xdr:style>
    </xdr:cxn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/Data-AMuller/Desktop/ADRIEN/ENSEIGNEMENT/ISG/2021-22/Finance%20Corporate/BLAFFART/ADRIEN/ENSEIGNEMENT/ISG/Finance%20Corporate/Emprunt%20tableau-amortissement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/Data-AMuller/Desktop/SAPP/COMPTA/Compta%202021/TVA/Etats%20TVA%20Stand-2021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/AFP/ressources%20doc%20CGIII/MATRICE%20COMPTA%20FIS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leau d'amortissement"/>
    </sheetNames>
    <sheetDataSet>
      <sheetData sheetId="0">
        <row r="5">
          <cell r="D5">
            <v>1000</v>
          </cell>
        </row>
        <row r="6">
          <cell r="D6">
            <v>1.2E-2</v>
          </cell>
        </row>
        <row r="7">
          <cell r="D7">
            <v>5</v>
          </cell>
        </row>
        <row r="9">
          <cell r="D9">
            <v>39417</v>
          </cell>
        </row>
        <row r="19">
          <cell r="I19">
            <v>983.82000418605435</v>
          </cell>
        </row>
        <row r="20">
          <cell r="I20">
            <v>967.6238283762948</v>
          </cell>
        </row>
        <row r="21">
          <cell r="I21">
            <v>951.41145639072545</v>
          </cell>
        </row>
        <row r="22">
          <cell r="I22">
            <v>935.1828720331705</v>
          </cell>
        </row>
        <row r="23">
          <cell r="I23">
            <v>918.93805909125797</v>
          </cell>
        </row>
        <row r="24">
          <cell r="I24">
            <v>902.67700133640358</v>
          </cell>
        </row>
        <row r="25">
          <cell r="I25">
            <v>886.39968252379435</v>
          </cell>
        </row>
        <row r="26">
          <cell r="I26">
            <v>870.1060863923725</v>
          </cell>
        </row>
        <row r="27">
          <cell r="I27">
            <v>853.79619666481926</v>
          </cell>
        </row>
        <row r="28">
          <cell r="I28">
            <v>837.46999704753841</v>
          </cell>
        </row>
        <row r="29">
          <cell r="I29">
            <v>821.12747123064025</v>
          </cell>
        </row>
        <row r="30">
          <cell r="I30">
            <v>804.76860288792523</v>
          </cell>
        </row>
        <row r="31">
          <cell r="I31">
            <v>788.39337567686755</v>
          </cell>
        </row>
        <row r="32">
          <cell r="I32">
            <v>772.00177323859873</v>
          </cell>
        </row>
        <row r="33">
          <cell r="I33">
            <v>755.59377919789165</v>
          </cell>
        </row>
        <row r="34">
          <cell r="I34">
            <v>739.16937716314385</v>
          </cell>
        </row>
        <row r="35">
          <cell r="I35">
            <v>722.72855072636139</v>
          </cell>
        </row>
        <row r="36">
          <cell r="I36">
            <v>706.27128346314214</v>
          </cell>
        </row>
        <row r="37">
          <cell r="I37">
            <v>689.79755893265963</v>
          </cell>
        </row>
        <row r="38">
          <cell r="I38">
            <v>673.30736067764667</v>
          </cell>
        </row>
        <row r="39">
          <cell r="I39">
            <v>656.80067222437867</v>
          </cell>
        </row>
        <row r="40">
          <cell r="I40">
            <v>640.27747708265736</v>
          </cell>
        </row>
        <row r="41">
          <cell r="I41">
            <v>623.73775874579439</v>
          </cell>
        </row>
        <row r="42">
          <cell r="I42">
            <v>607.18150069059448</v>
          </cell>
        </row>
        <row r="43">
          <cell r="I43">
            <v>590.60868637733938</v>
          </cell>
        </row>
        <row r="44">
          <cell r="I44">
            <v>574.01929924977105</v>
          </cell>
        </row>
        <row r="45">
          <cell r="I45">
            <v>557.41332273507521</v>
          </cell>
        </row>
        <row r="46">
          <cell r="I46">
            <v>540.79074024386466</v>
          </cell>
        </row>
        <row r="47">
          <cell r="I47">
            <v>524.1515351701629</v>
          </cell>
        </row>
        <row r="48">
          <cell r="I48">
            <v>507.49569089138743</v>
          </cell>
        </row>
        <row r="49">
          <cell r="I49">
            <v>490.82319076833318</v>
          </cell>
        </row>
        <row r="50">
          <cell r="I50">
            <v>474.13401814515584</v>
          </cell>
        </row>
        <row r="51">
          <cell r="I51">
            <v>457.42815634935533</v>
          </cell>
        </row>
        <row r="52">
          <cell r="I52">
            <v>440.70558869175903</v>
          </cell>
        </row>
        <row r="53">
          <cell r="I53">
            <v>423.96629846650512</v>
          </cell>
        </row>
        <row r="54">
          <cell r="I54">
            <v>407.21026895102597</v>
          </cell>
        </row>
        <row r="55">
          <cell r="I55">
            <v>390.43748340603133</v>
          </cell>
        </row>
        <row r="56">
          <cell r="I56">
            <v>373.64792507549168</v>
          </cell>
        </row>
        <row r="57">
          <cell r="I57">
            <v>356.84157718662152</v>
          </cell>
        </row>
        <row r="58">
          <cell r="I58">
            <v>340.0184229498625</v>
          </cell>
        </row>
        <row r="59">
          <cell r="I59">
            <v>323.17844555886671</v>
          </cell>
        </row>
        <row r="60">
          <cell r="I60">
            <v>306.32162819047994</v>
          </cell>
        </row>
        <row r="61">
          <cell r="I61">
            <v>289.44795400472475</v>
          </cell>
        </row>
        <row r="62">
          <cell r="I62">
            <v>272.55740614478384</v>
          </cell>
        </row>
        <row r="63">
          <cell r="I63">
            <v>255.64996773698297</v>
          </cell>
        </row>
        <row r="64">
          <cell r="I64">
            <v>238.72562189077431</v>
          </cell>
        </row>
        <row r="65">
          <cell r="I65">
            <v>221.78435169871943</v>
          </cell>
        </row>
        <row r="66">
          <cell r="I66">
            <v>204.8261402364725</v>
          </cell>
        </row>
        <row r="67">
          <cell r="I67">
            <v>187.85097056276331</v>
          </cell>
        </row>
        <row r="68">
          <cell r="I68">
            <v>170.85882571938041</v>
          </cell>
        </row>
        <row r="69">
          <cell r="I69">
            <v>153.84968873115412</v>
          </cell>
        </row>
        <row r="70">
          <cell r="I70">
            <v>136.82354260593962</v>
          </cell>
        </row>
        <row r="71">
          <cell r="I71">
            <v>119.78037033459991</v>
          </cell>
        </row>
        <row r="72">
          <cell r="I72">
            <v>102.72015489098885</v>
          </cell>
        </row>
        <row r="73">
          <cell r="I73">
            <v>85.642879231934188</v>
          </cell>
        </row>
        <row r="74">
          <cell r="I74">
            <v>68.548526297220462</v>
          </cell>
        </row>
        <row r="75">
          <cell r="I75">
            <v>51.437079009572031</v>
          </cell>
        </row>
        <row r="76">
          <cell r="I76">
            <v>34.308520274635946</v>
          </cell>
        </row>
        <row r="77">
          <cell r="I77">
            <v>17.162832980964925</v>
          </cell>
        </row>
        <row r="78">
          <cell r="I78">
            <v>0</v>
          </cell>
        </row>
        <row r="79">
          <cell r="I79">
            <v>0</v>
          </cell>
        </row>
        <row r="80">
          <cell r="I80">
            <v>0</v>
          </cell>
        </row>
        <row r="81">
          <cell r="I81">
            <v>0</v>
          </cell>
        </row>
        <row r="82">
          <cell r="I82">
            <v>0</v>
          </cell>
        </row>
        <row r="83">
          <cell r="I83">
            <v>0</v>
          </cell>
        </row>
        <row r="84">
          <cell r="I84">
            <v>0</v>
          </cell>
        </row>
        <row r="85">
          <cell r="I85">
            <v>0</v>
          </cell>
        </row>
        <row r="86">
          <cell r="I86">
            <v>0</v>
          </cell>
        </row>
        <row r="87">
          <cell r="I87">
            <v>0</v>
          </cell>
        </row>
        <row r="88">
          <cell r="I88">
            <v>0</v>
          </cell>
        </row>
        <row r="89">
          <cell r="I89">
            <v>0</v>
          </cell>
        </row>
        <row r="90">
          <cell r="I90">
            <v>0</v>
          </cell>
        </row>
        <row r="91">
          <cell r="I91">
            <v>0</v>
          </cell>
        </row>
        <row r="92">
          <cell r="I92">
            <v>0</v>
          </cell>
        </row>
        <row r="93">
          <cell r="I93">
            <v>0</v>
          </cell>
        </row>
        <row r="94">
          <cell r="I94">
            <v>0</v>
          </cell>
        </row>
        <row r="95">
          <cell r="I95">
            <v>0</v>
          </cell>
        </row>
        <row r="96">
          <cell r="I96">
            <v>0</v>
          </cell>
        </row>
        <row r="97">
          <cell r="I97">
            <v>0</v>
          </cell>
        </row>
        <row r="98">
          <cell r="I98">
            <v>0</v>
          </cell>
        </row>
        <row r="99">
          <cell r="I99">
            <v>0</v>
          </cell>
        </row>
        <row r="100">
          <cell r="I100">
            <v>0</v>
          </cell>
        </row>
        <row r="101">
          <cell r="I101">
            <v>0</v>
          </cell>
        </row>
        <row r="102">
          <cell r="I102">
            <v>0</v>
          </cell>
        </row>
        <row r="103">
          <cell r="I103">
            <v>0</v>
          </cell>
        </row>
        <row r="104">
          <cell r="I104">
            <v>0</v>
          </cell>
        </row>
        <row r="105">
          <cell r="I105">
            <v>0</v>
          </cell>
        </row>
        <row r="106">
          <cell r="I106">
            <v>0</v>
          </cell>
        </row>
        <row r="107">
          <cell r="I107">
            <v>0</v>
          </cell>
        </row>
        <row r="108">
          <cell r="I108">
            <v>0</v>
          </cell>
        </row>
        <row r="109">
          <cell r="I109">
            <v>0</v>
          </cell>
        </row>
        <row r="110">
          <cell r="I110">
            <v>0</v>
          </cell>
        </row>
        <row r="111">
          <cell r="I111">
            <v>0</v>
          </cell>
        </row>
        <row r="112">
          <cell r="I112">
            <v>0</v>
          </cell>
        </row>
        <row r="113">
          <cell r="I113">
            <v>0</v>
          </cell>
        </row>
        <row r="114">
          <cell r="I114">
            <v>0</v>
          </cell>
        </row>
        <row r="115">
          <cell r="I115">
            <v>0</v>
          </cell>
        </row>
        <row r="116">
          <cell r="I116">
            <v>0</v>
          </cell>
        </row>
        <row r="117">
          <cell r="I117">
            <v>0</v>
          </cell>
        </row>
        <row r="118">
          <cell r="I118">
            <v>0</v>
          </cell>
        </row>
        <row r="119">
          <cell r="I119">
            <v>0</v>
          </cell>
        </row>
        <row r="120">
          <cell r="I120">
            <v>0</v>
          </cell>
        </row>
        <row r="121">
          <cell r="I121">
            <v>0</v>
          </cell>
        </row>
        <row r="122">
          <cell r="I122">
            <v>0</v>
          </cell>
        </row>
        <row r="123">
          <cell r="I123">
            <v>0</v>
          </cell>
        </row>
        <row r="124">
          <cell r="I124">
            <v>0</v>
          </cell>
        </row>
        <row r="125">
          <cell r="I125">
            <v>0</v>
          </cell>
        </row>
        <row r="126">
          <cell r="I126">
            <v>0</v>
          </cell>
        </row>
        <row r="127">
          <cell r="I127">
            <v>0</v>
          </cell>
        </row>
        <row r="128">
          <cell r="I128">
            <v>0</v>
          </cell>
        </row>
        <row r="129">
          <cell r="I129">
            <v>0</v>
          </cell>
        </row>
        <row r="130">
          <cell r="I130">
            <v>0</v>
          </cell>
        </row>
        <row r="131">
          <cell r="I131">
            <v>0</v>
          </cell>
        </row>
        <row r="132">
          <cell r="I132">
            <v>0</v>
          </cell>
        </row>
        <row r="133">
          <cell r="I133">
            <v>0</v>
          </cell>
        </row>
        <row r="134">
          <cell r="I134">
            <v>0</v>
          </cell>
        </row>
        <row r="135">
          <cell r="I135">
            <v>0</v>
          </cell>
        </row>
        <row r="136">
          <cell r="I136">
            <v>0</v>
          </cell>
        </row>
        <row r="137">
          <cell r="I137">
            <v>0</v>
          </cell>
        </row>
        <row r="138">
          <cell r="I138">
            <v>0</v>
          </cell>
        </row>
        <row r="139">
          <cell r="I139">
            <v>0</v>
          </cell>
        </row>
        <row r="140">
          <cell r="I140">
            <v>0</v>
          </cell>
        </row>
        <row r="141">
          <cell r="I141">
            <v>0</v>
          </cell>
        </row>
        <row r="142">
          <cell r="I142">
            <v>0</v>
          </cell>
        </row>
        <row r="143">
          <cell r="I143">
            <v>0</v>
          </cell>
        </row>
        <row r="144">
          <cell r="I144">
            <v>0</v>
          </cell>
        </row>
        <row r="145">
          <cell r="I145">
            <v>0</v>
          </cell>
        </row>
        <row r="146">
          <cell r="I146">
            <v>0</v>
          </cell>
        </row>
        <row r="147">
          <cell r="I147">
            <v>0</v>
          </cell>
        </row>
        <row r="148">
          <cell r="I148">
            <v>0</v>
          </cell>
        </row>
        <row r="149">
          <cell r="I149">
            <v>0</v>
          </cell>
        </row>
        <row r="150">
          <cell r="I150">
            <v>0</v>
          </cell>
        </row>
        <row r="151">
          <cell r="I151">
            <v>0</v>
          </cell>
        </row>
        <row r="152">
          <cell r="I152">
            <v>0</v>
          </cell>
        </row>
        <row r="153">
          <cell r="I153">
            <v>0</v>
          </cell>
        </row>
        <row r="154">
          <cell r="I154">
            <v>0</v>
          </cell>
        </row>
        <row r="155">
          <cell r="I155">
            <v>0</v>
          </cell>
        </row>
        <row r="156">
          <cell r="I156">
            <v>0</v>
          </cell>
        </row>
        <row r="157">
          <cell r="I157">
            <v>0</v>
          </cell>
        </row>
        <row r="158">
          <cell r="I158">
            <v>0</v>
          </cell>
        </row>
        <row r="159">
          <cell r="I159">
            <v>0</v>
          </cell>
        </row>
        <row r="160">
          <cell r="I160">
            <v>0</v>
          </cell>
        </row>
        <row r="161">
          <cell r="I161">
            <v>0</v>
          </cell>
        </row>
        <row r="162">
          <cell r="I162">
            <v>0</v>
          </cell>
        </row>
        <row r="163">
          <cell r="I163">
            <v>0</v>
          </cell>
        </row>
        <row r="164">
          <cell r="I164">
            <v>0</v>
          </cell>
        </row>
        <row r="165">
          <cell r="I165">
            <v>0</v>
          </cell>
        </row>
        <row r="166">
          <cell r="I166">
            <v>0</v>
          </cell>
        </row>
        <row r="167">
          <cell r="I167">
            <v>0</v>
          </cell>
        </row>
        <row r="168">
          <cell r="I168">
            <v>0</v>
          </cell>
        </row>
        <row r="169">
          <cell r="I169">
            <v>0</v>
          </cell>
        </row>
        <row r="170">
          <cell r="I170">
            <v>0</v>
          </cell>
        </row>
        <row r="171">
          <cell r="I171">
            <v>0</v>
          </cell>
        </row>
        <row r="172">
          <cell r="I172">
            <v>0</v>
          </cell>
        </row>
        <row r="173">
          <cell r="I173">
            <v>0</v>
          </cell>
        </row>
        <row r="174">
          <cell r="I174">
            <v>0</v>
          </cell>
        </row>
        <row r="175">
          <cell r="I175">
            <v>0</v>
          </cell>
        </row>
        <row r="176">
          <cell r="I176">
            <v>0</v>
          </cell>
        </row>
        <row r="177">
          <cell r="I177">
            <v>0</v>
          </cell>
        </row>
        <row r="178">
          <cell r="I178">
            <v>0</v>
          </cell>
        </row>
        <row r="179">
          <cell r="I179">
            <v>0</v>
          </cell>
        </row>
        <row r="180">
          <cell r="I180">
            <v>0</v>
          </cell>
        </row>
        <row r="181">
          <cell r="I181">
            <v>0</v>
          </cell>
        </row>
        <row r="182">
          <cell r="I182">
            <v>0</v>
          </cell>
        </row>
        <row r="183">
          <cell r="I183">
            <v>0</v>
          </cell>
        </row>
        <row r="184">
          <cell r="I184">
            <v>0</v>
          </cell>
        </row>
        <row r="185">
          <cell r="I185">
            <v>0</v>
          </cell>
        </row>
        <row r="186">
          <cell r="I186">
            <v>0</v>
          </cell>
        </row>
        <row r="187">
          <cell r="I187">
            <v>0</v>
          </cell>
        </row>
        <row r="188">
          <cell r="I188">
            <v>0</v>
          </cell>
        </row>
        <row r="189">
          <cell r="I189">
            <v>0</v>
          </cell>
        </row>
        <row r="190">
          <cell r="I190">
            <v>0</v>
          </cell>
        </row>
        <row r="191">
          <cell r="I191">
            <v>0</v>
          </cell>
        </row>
        <row r="192">
          <cell r="I192">
            <v>0</v>
          </cell>
        </row>
        <row r="193">
          <cell r="I193">
            <v>0</v>
          </cell>
        </row>
        <row r="194">
          <cell r="I194">
            <v>0</v>
          </cell>
        </row>
        <row r="195">
          <cell r="I195">
            <v>0</v>
          </cell>
        </row>
        <row r="196">
          <cell r="I196">
            <v>0</v>
          </cell>
        </row>
        <row r="197">
          <cell r="I197">
            <v>0</v>
          </cell>
        </row>
        <row r="198">
          <cell r="I198">
            <v>0</v>
          </cell>
        </row>
        <row r="199">
          <cell r="I199">
            <v>0</v>
          </cell>
        </row>
        <row r="200">
          <cell r="I200">
            <v>0</v>
          </cell>
        </row>
        <row r="201">
          <cell r="I201">
            <v>0</v>
          </cell>
        </row>
        <row r="202">
          <cell r="I202">
            <v>0</v>
          </cell>
        </row>
        <row r="203">
          <cell r="I203">
            <v>0</v>
          </cell>
        </row>
        <row r="204">
          <cell r="I204">
            <v>0</v>
          </cell>
        </row>
        <row r="205">
          <cell r="I205">
            <v>0</v>
          </cell>
        </row>
        <row r="206">
          <cell r="I206">
            <v>0</v>
          </cell>
        </row>
        <row r="207">
          <cell r="I207">
            <v>0</v>
          </cell>
        </row>
        <row r="208">
          <cell r="I208">
            <v>0</v>
          </cell>
        </row>
        <row r="209">
          <cell r="I209">
            <v>0</v>
          </cell>
        </row>
        <row r="210">
          <cell r="I210">
            <v>0</v>
          </cell>
        </row>
        <row r="211">
          <cell r="I211">
            <v>0</v>
          </cell>
        </row>
        <row r="212">
          <cell r="I212">
            <v>0</v>
          </cell>
        </row>
        <row r="213">
          <cell r="I213">
            <v>0</v>
          </cell>
        </row>
        <row r="214">
          <cell r="I214">
            <v>0</v>
          </cell>
        </row>
        <row r="215">
          <cell r="I215">
            <v>0</v>
          </cell>
        </row>
        <row r="216">
          <cell r="I216">
            <v>0</v>
          </cell>
        </row>
        <row r="217">
          <cell r="I217">
            <v>0</v>
          </cell>
        </row>
        <row r="218">
          <cell r="I218">
            <v>0</v>
          </cell>
        </row>
        <row r="219">
          <cell r="I219">
            <v>0</v>
          </cell>
        </row>
        <row r="220">
          <cell r="I220">
            <v>0</v>
          </cell>
        </row>
        <row r="221">
          <cell r="I221">
            <v>0</v>
          </cell>
        </row>
        <row r="222">
          <cell r="I222">
            <v>0</v>
          </cell>
        </row>
        <row r="223">
          <cell r="I223">
            <v>0</v>
          </cell>
        </row>
        <row r="224">
          <cell r="I224">
            <v>0</v>
          </cell>
        </row>
        <row r="225">
          <cell r="I225">
            <v>0</v>
          </cell>
        </row>
        <row r="226">
          <cell r="I226">
            <v>0</v>
          </cell>
        </row>
        <row r="227">
          <cell r="I227">
            <v>0</v>
          </cell>
        </row>
        <row r="228">
          <cell r="I228">
            <v>0</v>
          </cell>
        </row>
        <row r="229">
          <cell r="I229">
            <v>0</v>
          </cell>
        </row>
        <row r="230">
          <cell r="I230">
            <v>0</v>
          </cell>
        </row>
        <row r="231">
          <cell r="I231">
            <v>0</v>
          </cell>
        </row>
        <row r="232">
          <cell r="I232">
            <v>0</v>
          </cell>
        </row>
        <row r="233">
          <cell r="I233">
            <v>0</v>
          </cell>
        </row>
        <row r="234">
          <cell r="I234">
            <v>0</v>
          </cell>
        </row>
        <row r="235">
          <cell r="I235">
            <v>0</v>
          </cell>
        </row>
        <row r="236">
          <cell r="I236">
            <v>0</v>
          </cell>
        </row>
        <row r="237">
          <cell r="I237">
            <v>0</v>
          </cell>
        </row>
        <row r="238">
          <cell r="I238">
            <v>0</v>
          </cell>
        </row>
        <row r="239">
          <cell r="I239">
            <v>0</v>
          </cell>
        </row>
        <row r="240">
          <cell r="I240">
            <v>0</v>
          </cell>
        </row>
        <row r="241">
          <cell r="I241">
            <v>0</v>
          </cell>
        </row>
        <row r="242">
          <cell r="I242">
            <v>0</v>
          </cell>
        </row>
        <row r="243">
          <cell r="I243">
            <v>0</v>
          </cell>
        </row>
        <row r="244">
          <cell r="I244">
            <v>0</v>
          </cell>
        </row>
        <row r="245">
          <cell r="I245">
            <v>0</v>
          </cell>
        </row>
        <row r="246">
          <cell r="I246">
            <v>0</v>
          </cell>
        </row>
        <row r="247">
          <cell r="I247">
            <v>0</v>
          </cell>
        </row>
        <row r="248">
          <cell r="I248">
            <v>0</v>
          </cell>
        </row>
        <row r="249">
          <cell r="I249">
            <v>0</v>
          </cell>
        </row>
        <row r="250">
          <cell r="I250">
            <v>0</v>
          </cell>
        </row>
        <row r="251">
          <cell r="I251">
            <v>0</v>
          </cell>
        </row>
        <row r="252">
          <cell r="I252">
            <v>0</v>
          </cell>
        </row>
        <row r="253">
          <cell r="I253">
            <v>0</v>
          </cell>
        </row>
        <row r="254">
          <cell r="I254">
            <v>0</v>
          </cell>
        </row>
        <row r="255">
          <cell r="I255">
            <v>0</v>
          </cell>
        </row>
        <row r="256">
          <cell r="I256">
            <v>0</v>
          </cell>
        </row>
        <row r="257">
          <cell r="I257">
            <v>0</v>
          </cell>
        </row>
        <row r="258">
          <cell r="I258">
            <v>0</v>
          </cell>
        </row>
        <row r="259">
          <cell r="I259">
            <v>0</v>
          </cell>
        </row>
        <row r="260">
          <cell r="I260">
            <v>0</v>
          </cell>
        </row>
        <row r="261">
          <cell r="I261">
            <v>0</v>
          </cell>
        </row>
        <row r="262">
          <cell r="I262">
            <v>0</v>
          </cell>
        </row>
        <row r="263">
          <cell r="I263">
            <v>0</v>
          </cell>
        </row>
        <row r="264">
          <cell r="I264">
            <v>0</v>
          </cell>
        </row>
        <row r="265">
          <cell r="I265">
            <v>0</v>
          </cell>
        </row>
        <row r="266">
          <cell r="I266">
            <v>0</v>
          </cell>
        </row>
        <row r="267">
          <cell r="I267">
            <v>0</v>
          </cell>
        </row>
        <row r="268">
          <cell r="I268">
            <v>0</v>
          </cell>
        </row>
        <row r="269">
          <cell r="I269">
            <v>0</v>
          </cell>
        </row>
        <row r="270">
          <cell r="I270">
            <v>0</v>
          </cell>
        </row>
        <row r="271">
          <cell r="I271">
            <v>0</v>
          </cell>
        </row>
        <row r="272">
          <cell r="I272">
            <v>0</v>
          </cell>
        </row>
        <row r="273">
          <cell r="I273">
            <v>0</v>
          </cell>
        </row>
        <row r="274">
          <cell r="I274">
            <v>0</v>
          </cell>
        </row>
        <row r="275">
          <cell r="I275">
            <v>0</v>
          </cell>
        </row>
        <row r="276">
          <cell r="I276">
            <v>0</v>
          </cell>
        </row>
        <row r="277">
          <cell r="I277">
            <v>0</v>
          </cell>
        </row>
        <row r="278">
          <cell r="I278">
            <v>0</v>
          </cell>
        </row>
        <row r="279">
          <cell r="I279">
            <v>0</v>
          </cell>
        </row>
        <row r="280">
          <cell r="I280">
            <v>0</v>
          </cell>
        </row>
        <row r="281">
          <cell r="I281">
            <v>0</v>
          </cell>
        </row>
        <row r="282">
          <cell r="I282">
            <v>0</v>
          </cell>
        </row>
        <row r="283">
          <cell r="I283">
            <v>0</v>
          </cell>
        </row>
        <row r="284">
          <cell r="I284">
            <v>0</v>
          </cell>
        </row>
        <row r="285">
          <cell r="I285">
            <v>0</v>
          </cell>
        </row>
        <row r="286">
          <cell r="I286">
            <v>0</v>
          </cell>
        </row>
        <row r="287">
          <cell r="I287">
            <v>0</v>
          </cell>
        </row>
        <row r="288">
          <cell r="I288">
            <v>0</v>
          </cell>
        </row>
        <row r="289">
          <cell r="I289">
            <v>0</v>
          </cell>
        </row>
        <row r="290">
          <cell r="I290">
            <v>0</v>
          </cell>
        </row>
        <row r="291">
          <cell r="I291">
            <v>0</v>
          </cell>
        </row>
        <row r="292">
          <cell r="I292">
            <v>0</v>
          </cell>
        </row>
        <row r="293">
          <cell r="I293">
            <v>0</v>
          </cell>
        </row>
        <row r="294">
          <cell r="I294">
            <v>0</v>
          </cell>
        </row>
        <row r="295">
          <cell r="I295">
            <v>0</v>
          </cell>
        </row>
        <row r="296">
          <cell r="I296">
            <v>0</v>
          </cell>
        </row>
        <row r="297">
          <cell r="I297">
            <v>0</v>
          </cell>
        </row>
        <row r="298">
          <cell r="I298">
            <v>0</v>
          </cell>
        </row>
        <row r="299">
          <cell r="I299">
            <v>0</v>
          </cell>
        </row>
        <row r="300">
          <cell r="I300">
            <v>0</v>
          </cell>
        </row>
        <row r="301">
          <cell r="I301">
            <v>0</v>
          </cell>
        </row>
        <row r="302">
          <cell r="I302">
            <v>0</v>
          </cell>
        </row>
        <row r="303">
          <cell r="I303">
            <v>0</v>
          </cell>
        </row>
        <row r="304">
          <cell r="I304">
            <v>0</v>
          </cell>
        </row>
        <row r="305">
          <cell r="I305">
            <v>0</v>
          </cell>
        </row>
        <row r="306">
          <cell r="I306">
            <v>0</v>
          </cell>
        </row>
        <row r="307">
          <cell r="I307">
            <v>0</v>
          </cell>
        </row>
        <row r="308">
          <cell r="I308">
            <v>0</v>
          </cell>
        </row>
        <row r="309">
          <cell r="I309">
            <v>0</v>
          </cell>
        </row>
        <row r="310">
          <cell r="I310">
            <v>0</v>
          </cell>
        </row>
        <row r="311">
          <cell r="I311">
            <v>0</v>
          </cell>
        </row>
        <row r="312">
          <cell r="I312">
            <v>0</v>
          </cell>
        </row>
        <row r="313">
          <cell r="I313">
            <v>0</v>
          </cell>
        </row>
        <row r="314">
          <cell r="I314">
            <v>0</v>
          </cell>
        </row>
        <row r="315">
          <cell r="I315">
            <v>0</v>
          </cell>
        </row>
        <row r="316">
          <cell r="I316">
            <v>0</v>
          </cell>
        </row>
        <row r="317">
          <cell r="I317">
            <v>0</v>
          </cell>
        </row>
        <row r="318">
          <cell r="I318">
            <v>0</v>
          </cell>
        </row>
        <row r="319">
          <cell r="I319">
            <v>0</v>
          </cell>
        </row>
        <row r="320">
          <cell r="I320">
            <v>0</v>
          </cell>
        </row>
        <row r="321">
          <cell r="I321">
            <v>0</v>
          </cell>
        </row>
        <row r="322">
          <cell r="I322">
            <v>0</v>
          </cell>
        </row>
        <row r="323">
          <cell r="I323">
            <v>0</v>
          </cell>
        </row>
        <row r="324">
          <cell r="I324">
            <v>0</v>
          </cell>
        </row>
        <row r="325">
          <cell r="I325">
            <v>0</v>
          </cell>
        </row>
        <row r="326">
          <cell r="I326">
            <v>0</v>
          </cell>
        </row>
        <row r="327">
          <cell r="I327">
            <v>0</v>
          </cell>
        </row>
        <row r="328">
          <cell r="I328">
            <v>0</v>
          </cell>
        </row>
        <row r="329">
          <cell r="I329">
            <v>0</v>
          </cell>
        </row>
        <row r="330">
          <cell r="I330">
            <v>0</v>
          </cell>
        </row>
        <row r="331">
          <cell r="I331">
            <v>0</v>
          </cell>
        </row>
        <row r="332">
          <cell r="I332">
            <v>0</v>
          </cell>
        </row>
        <row r="333">
          <cell r="I333">
            <v>0</v>
          </cell>
        </row>
        <row r="334">
          <cell r="I334">
            <v>0</v>
          </cell>
        </row>
        <row r="335">
          <cell r="I335">
            <v>0</v>
          </cell>
        </row>
        <row r="336">
          <cell r="I336">
            <v>0</v>
          </cell>
        </row>
        <row r="337">
          <cell r="I337">
            <v>0</v>
          </cell>
        </row>
        <row r="338">
          <cell r="I338">
            <v>0</v>
          </cell>
        </row>
        <row r="339">
          <cell r="I339">
            <v>0</v>
          </cell>
        </row>
        <row r="340">
          <cell r="I340">
            <v>0</v>
          </cell>
        </row>
        <row r="341">
          <cell r="I341">
            <v>0</v>
          </cell>
        </row>
        <row r="342">
          <cell r="I342">
            <v>0</v>
          </cell>
        </row>
        <row r="343">
          <cell r="I343">
            <v>0</v>
          </cell>
        </row>
        <row r="344">
          <cell r="I344">
            <v>0</v>
          </cell>
        </row>
        <row r="345">
          <cell r="I345">
            <v>0</v>
          </cell>
        </row>
        <row r="346">
          <cell r="I346">
            <v>0</v>
          </cell>
        </row>
        <row r="347">
          <cell r="I347">
            <v>0</v>
          </cell>
        </row>
        <row r="348">
          <cell r="I348">
            <v>0</v>
          </cell>
        </row>
        <row r="349">
          <cell r="I349">
            <v>0</v>
          </cell>
        </row>
        <row r="350">
          <cell r="I350">
            <v>0</v>
          </cell>
        </row>
        <row r="351">
          <cell r="I351">
            <v>0</v>
          </cell>
        </row>
        <row r="352">
          <cell r="I352">
            <v>0</v>
          </cell>
        </row>
        <row r="353">
          <cell r="I353">
            <v>0</v>
          </cell>
        </row>
        <row r="354">
          <cell r="I354">
            <v>0</v>
          </cell>
        </row>
        <row r="355">
          <cell r="I355">
            <v>0</v>
          </cell>
        </row>
        <row r="356">
          <cell r="I356">
            <v>0</v>
          </cell>
        </row>
        <row r="357">
          <cell r="I357">
            <v>0</v>
          </cell>
        </row>
        <row r="358">
          <cell r="I358">
            <v>0</v>
          </cell>
        </row>
        <row r="359">
          <cell r="I359">
            <v>0</v>
          </cell>
        </row>
        <row r="360">
          <cell r="I360">
            <v>0</v>
          </cell>
        </row>
        <row r="361">
          <cell r="I361">
            <v>0</v>
          </cell>
        </row>
        <row r="362">
          <cell r="I362">
            <v>0</v>
          </cell>
        </row>
        <row r="363">
          <cell r="I363">
            <v>0</v>
          </cell>
        </row>
        <row r="364">
          <cell r="I364">
            <v>0</v>
          </cell>
        </row>
        <row r="365">
          <cell r="I365">
            <v>0</v>
          </cell>
        </row>
        <row r="366">
          <cell r="I366">
            <v>0</v>
          </cell>
        </row>
        <row r="367">
          <cell r="I367">
            <v>0</v>
          </cell>
        </row>
        <row r="368">
          <cell r="I368">
            <v>0</v>
          </cell>
        </row>
        <row r="369">
          <cell r="I369">
            <v>0</v>
          </cell>
        </row>
        <row r="370">
          <cell r="I370">
            <v>0</v>
          </cell>
        </row>
        <row r="371">
          <cell r="I371">
            <v>0</v>
          </cell>
        </row>
        <row r="372">
          <cell r="I372">
            <v>0</v>
          </cell>
        </row>
        <row r="373">
          <cell r="I373">
            <v>0</v>
          </cell>
        </row>
        <row r="374">
          <cell r="I374">
            <v>0</v>
          </cell>
        </row>
        <row r="375">
          <cell r="I375">
            <v>0</v>
          </cell>
        </row>
        <row r="376">
          <cell r="I376">
            <v>0</v>
          </cell>
        </row>
        <row r="377">
          <cell r="I377">
            <v>0</v>
          </cell>
        </row>
        <row r="378">
          <cell r="I378">
            <v>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vacoll BP"/>
      <sheetName val="TVA Coll - mses fct"/>
      <sheetName val="Comp Pouyet avec SAP + APS"/>
      <sheetName val="tva deductible"/>
      <sheetName val="Recap TVA coll"/>
      <sheetName val="Etat préparatoire CA3"/>
      <sheetName val="CA3"/>
    </sheetNames>
    <sheetDataSet>
      <sheetData sheetId="0"/>
      <sheetData sheetId="1"/>
      <sheetData sheetId="2"/>
      <sheetData sheetId="3"/>
      <sheetData sheetId="4"/>
      <sheetData sheetId="5">
        <row r="29">
          <cell r="E29">
            <v>0</v>
          </cell>
        </row>
        <row r="30">
          <cell r="C30">
            <v>0</v>
          </cell>
        </row>
        <row r="41">
          <cell r="C41">
            <v>0</v>
          </cell>
        </row>
        <row r="64">
          <cell r="E64">
            <v>0</v>
          </cell>
        </row>
        <row r="68">
          <cell r="E68">
            <v>0</v>
          </cell>
        </row>
      </sheetData>
      <sheetData sheetId="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journal des écritures"/>
      <sheetName val="Tabamort"/>
      <sheetName val="rescp"/>
      <sheetName val="Resfisc"/>
      <sheetName val="2058B"/>
      <sheetName val="2058 A"/>
      <sheetName val="Particpation"/>
      <sheetName val="Repartrés"/>
      <sheetName val="Comptes courants"/>
      <sheetName val="Provisions"/>
      <sheetName val="Ecarts de conversion"/>
    </sheetNames>
    <sheetDataSet>
      <sheetData sheetId="0"/>
      <sheetData sheetId="1" refreshError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au10" displayName="Tableau10" ref="A126:H129" totalsRowShown="0" headerRowDxfId="59" dataDxfId="57" headerRowBorderDxfId="58" tableBorderDxfId="56">
  <tableColumns count="8">
    <tableColumn id="1" xr3:uid="{00000000-0010-0000-0000-000001000000}" name="Libellé E" dataDxfId="55"/>
    <tableColumn id="2" xr3:uid="{00000000-0010-0000-0000-000002000000}" name="Quantité E" dataDxfId="54" dataCellStyle="Monétaire">
      <calculatedColumnFormula>F5</calculatedColumnFormula>
    </tableColumn>
    <tableColumn id="3" xr3:uid="{00000000-0010-0000-0000-000003000000}" name="PU E" dataDxfId="53" dataCellStyle="Monétaire"/>
    <tableColumn id="4" xr3:uid="{00000000-0010-0000-0000-000004000000}" name="Montant E" dataDxfId="52" dataCellStyle="Monétaire"/>
    <tableColumn id="5" xr3:uid="{00000000-0010-0000-0000-000005000000}" name="Libellé S" dataDxfId="51"/>
    <tableColumn id="6" xr3:uid="{00000000-0010-0000-0000-000006000000}" name="Quantité S" dataDxfId="50"/>
    <tableColumn id="7" xr3:uid="{00000000-0010-0000-0000-000007000000}" name="PU S" dataDxfId="49" dataCellStyle="Monétaire">
      <calculatedColumnFormula>C128</calculatedColumnFormula>
    </tableColumn>
    <tableColumn id="8" xr3:uid="{00000000-0010-0000-0000-000008000000}" name="Montant S" dataDxfId="48" dataCellStyle="Monétaire">
      <calculatedColumnFormula>Tableau10[[#This Row],[Quantité S]]*Tableau10[[#This Row],[PU S]]</calculatedColumnFormula>
    </tableColumn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ableau104" displayName="Tableau104" ref="A134:H137" totalsRowShown="0" headerRowDxfId="47" dataDxfId="45" headerRowBorderDxfId="46" tableBorderDxfId="44">
  <tableColumns count="8">
    <tableColumn id="1" xr3:uid="{00000000-0010-0000-0100-000001000000}" name="Libellé E" dataDxfId="43"/>
    <tableColumn id="2" xr3:uid="{00000000-0010-0000-0100-000002000000}" name="Quantité E" dataDxfId="42" dataCellStyle="Monétaire">
      <calculatedColumnFormula>F13</calculatedColumnFormula>
    </tableColumn>
    <tableColumn id="3" xr3:uid="{00000000-0010-0000-0100-000003000000}" name="PU E" dataDxfId="41" dataCellStyle="Monétaire"/>
    <tableColumn id="4" xr3:uid="{00000000-0010-0000-0100-000004000000}" name="Montant E" dataDxfId="40" dataCellStyle="Monétaire"/>
    <tableColumn id="5" xr3:uid="{00000000-0010-0000-0100-000005000000}" name="Libellé S" dataDxfId="39"/>
    <tableColumn id="6" xr3:uid="{00000000-0010-0000-0100-000006000000}" name="Quantité S" dataDxfId="38"/>
    <tableColumn id="7" xr3:uid="{00000000-0010-0000-0100-000007000000}" name="PU S" dataDxfId="37" dataCellStyle="Monétaire">
      <calculatedColumnFormula>C136</calculatedColumnFormula>
    </tableColumn>
    <tableColumn id="8" xr3:uid="{00000000-0010-0000-0100-000008000000}" name="Montant S" dataDxfId="36" dataCellStyle="Monétaire">
      <calculatedColumnFormula>Tableau104[[#This Row],[Quantité S]]*Tableau104[[#This Row],[PU S]]</calculatedColumnFormula>
    </tableColumn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2000000}" name="Tableau105" displayName="Tableau105" ref="A142:H145" totalsRowShown="0" headerRowDxfId="35" dataDxfId="33" headerRowBorderDxfId="34" tableBorderDxfId="32">
  <tableColumns count="8">
    <tableColumn id="1" xr3:uid="{00000000-0010-0000-0200-000001000000}" name="Libellé E" dataDxfId="31"/>
    <tableColumn id="2" xr3:uid="{00000000-0010-0000-0200-000002000000}" name="Quantité E" dataDxfId="30" dataCellStyle="Monétaire">
      <calculatedColumnFormula>F21</calculatedColumnFormula>
    </tableColumn>
    <tableColumn id="3" xr3:uid="{00000000-0010-0000-0200-000003000000}" name="PU E" dataDxfId="29" dataCellStyle="Monétaire"/>
    <tableColumn id="4" xr3:uid="{00000000-0010-0000-0200-000004000000}" name="Montant E" dataDxfId="28" dataCellStyle="Monétaire"/>
    <tableColumn id="5" xr3:uid="{00000000-0010-0000-0200-000005000000}" name="Libellé S" dataDxfId="27"/>
    <tableColumn id="6" xr3:uid="{00000000-0010-0000-0200-000006000000}" name="Quantité S" dataDxfId="26"/>
    <tableColumn id="7" xr3:uid="{00000000-0010-0000-0200-000007000000}" name="PU S" dataDxfId="25" dataCellStyle="Monétaire">
      <calculatedColumnFormula>C144</calculatedColumnFormula>
    </tableColumn>
    <tableColumn id="8" xr3:uid="{00000000-0010-0000-0200-000008000000}" name="Montant S" dataDxfId="24" dataCellStyle="Monétaire">
      <calculatedColumnFormula>Tableau105[[#This Row],[Quantité S]]*Tableau105[[#This Row],[PU S]]</calculatedColumnFormula>
    </tableColumn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ableau2" displayName="Tableau2" ref="A179:G200" totalsRowCount="1" dataDxfId="23" dataCellStyle="Monétaire">
  <autoFilter ref="A179:G199" xr:uid="{00000000-0009-0000-0100-000002000000}"/>
  <tableColumns count="7">
    <tableColumn id="1" xr3:uid="{00000000-0010-0000-0300-000001000000}" name="Mensualité n°"/>
    <tableColumn id="2" xr3:uid="{00000000-0010-0000-0300-000002000000}" name="Date du versement" dataDxfId="22" totalsRowDxfId="21"/>
    <tableColumn id="3" xr3:uid="{00000000-0010-0000-0300-000003000000}" name="Solde initial" dataDxfId="20" totalsRowDxfId="19" dataCellStyle="Monétaire"/>
    <tableColumn id="6" xr3:uid="{00000000-0010-0000-0300-000006000000}" name="Versement total" dataDxfId="18" totalsRowDxfId="17" dataCellStyle="Monétaire">
      <calculatedColumnFormula>$G$173</calculatedColumnFormula>
    </tableColumn>
    <tableColumn id="7" xr3:uid="{00000000-0010-0000-0300-000007000000}" name="Capital remboursé" totalsRowFunction="sum" dataDxfId="16" totalsRowDxfId="15" dataCellStyle="Monétaire"/>
    <tableColumn id="8" xr3:uid="{00000000-0010-0000-0300-000008000000}" name="Intérêts" totalsRowFunction="sum" dataDxfId="14" totalsRowDxfId="13" dataCellStyle="Monétaire"/>
    <tableColumn id="9" xr3:uid="{00000000-0010-0000-0300-000009000000}" name="Reste à rembourser" dataDxfId="12" totalsRowDxfId="11" dataCellStyle="Monétaire">
      <calculatedColumnFormula>Tableau2[[#This Row],[Solde initial]]-Tableau2[[#This Row],[Capital remboursé]]</calculatedColumnFormula>
    </tableColumn>
  </tableColumns>
  <tableStyleInfo name="TableStyleLight16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4000000}" name="Tableau8" displayName="Tableau8" ref="A18:D21" totalsRowShown="0">
  <autoFilter ref="A18:D21" xr:uid="{00000000-0009-0000-0100-000008000000}"/>
  <tableColumns count="4">
    <tableColumn id="1" xr3:uid="{00000000-0010-0000-0400-000001000000}" name="TRANSACTION"/>
    <tableColumn id="2" xr3:uid="{00000000-0010-0000-0400-000002000000}" name="HT" dataCellStyle="Monétaire">
      <calculatedColumnFormula>C19*100/20</calculatedColumnFormula>
    </tableColumn>
    <tableColumn id="3" xr3:uid="{00000000-0010-0000-0400-000003000000}" name="TVA" dataCellStyle="Monétaire"/>
    <tableColumn id="4" xr3:uid="{00000000-0010-0000-0400-000004000000}" name="TTC" dataCellStyle="Monétaire">
      <calculatedColumnFormula>C19+B19</calculatedColumnFormula>
    </tableColumn>
  </tableColumns>
  <tableStyleInfo name="TableStyleLight21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5000000}" name="Tableau810" displayName="Tableau810" ref="A24:D27" totalsRowShown="0">
  <autoFilter ref="A24:D27" xr:uid="{00000000-0009-0000-0100-000009000000}"/>
  <tableColumns count="4">
    <tableColumn id="1" xr3:uid="{00000000-0010-0000-0500-000001000000}" name="TRANSACTION"/>
    <tableColumn id="2" xr3:uid="{00000000-0010-0000-0500-000002000000}" name="HT" dataCellStyle="Monétaire">
      <calculatedColumnFormula>C25*100/20</calculatedColumnFormula>
    </tableColumn>
    <tableColumn id="3" xr3:uid="{00000000-0010-0000-0500-000003000000}" name="TVA" dataCellStyle="Monétaire"/>
    <tableColumn id="4" xr3:uid="{00000000-0010-0000-0500-000004000000}" name="TTC" dataCellStyle="Monétaire">
      <calculatedColumnFormula>C25+B25</calculatedColumnFormula>
    </tableColumn>
  </tableColumns>
  <tableStyleInfo name="TableStyleLight21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00000000-000C-0000-FFFF-FFFF06000000}" name="Tableau811" displayName="Tableau811" ref="A36:E42" totalsRowShown="0">
  <autoFilter ref="A36:E42" xr:uid="{00000000-0009-0000-0100-00000A000000}"/>
  <tableColumns count="5">
    <tableColumn id="1" xr3:uid="{00000000-0010-0000-0600-000001000000}" name="TRANSACTION"/>
    <tableColumn id="2" xr3:uid="{00000000-0010-0000-0600-000002000000}" name="HT" dataCellStyle="Monétaire">
      <calculatedColumnFormula>C37*100/20</calculatedColumnFormula>
    </tableColumn>
    <tableColumn id="3" xr3:uid="{00000000-0010-0000-0600-000003000000}" name="TVA" dataCellStyle="Monétaire"/>
    <tableColumn id="4" xr3:uid="{00000000-0010-0000-0600-000004000000}" name="TTC" dataCellStyle="Monétaire">
      <calculatedColumnFormula>C37+B37</calculatedColumnFormula>
    </tableColumn>
    <tableColumn id="5" xr3:uid="{00000000-0010-0000-0600-000005000000}" name="Commentaire" dataCellStyle="Monétaire"/>
  </tableColumns>
  <tableStyleInfo name="TableStyleLight20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7000000}" name="Tableau81112" displayName="Tableau81112" ref="A30:E33" totalsRowShown="0">
  <autoFilter ref="A30:E33" xr:uid="{00000000-0009-0000-0100-00000B000000}"/>
  <tableColumns count="5">
    <tableColumn id="1" xr3:uid="{00000000-0010-0000-0700-000001000000}" name="TRANSACTION"/>
    <tableColumn id="2" xr3:uid="{00000000-0010-0000-0700-000002000000}" name="HT" dataCellStyle="Monétaire">
      <calculatedColumnFormula>C31*100/20</calculatedColumnFormula>
    </tableColumn>
    <tableColumn id="3" xr3:uid="{00000000-0010-0000-0700-000003000000}" name="TVA" dataCellStyle="Monétaire"/>
    <tableColumn id="4" xr3:uid="{00000000-0010-0000-0700-000004000000}" name="TTC" dataCellStyle="Monétaire">
      <calculatedColumnFormula>C31+B31</calculatedColumnFormula>
    </tableColumn>
    <tableColumn id="5" xr3:uid="{00000000-0010-0000-0700-000005000000}" name="Commentaire" dataCellStyle="Monétaire"/>
  </tableColumns>
  <tableStyleInfo name="TableStyleLight20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00000000-000C-0000-FFFF-FFFF08000000}" name="Tableau8111214" displayName="Tableau8111214" ref="A45:E47" totalsRowShown="0">
  <autoFilter ref="A45:E47" xr:uid="{00000000-0009-0000-0100-00000D000000}"/>
  <tableColumns count="5">
    <tableColumn id="1" xr3:uid="{00000000-0010-0000-0800-000001000000}" name="TRANSACTION"/>
    <tableColumn id="2" xr3:uid="{00000000-0010-0000-0800-000002000000}" name="HT" dataCellStyle="Monétaire">
      <calculatedColumnFormula>C46*100/20</calculatedColumnFormula>
    </tableColumn>
    <tableColumn id="3" xr3:uid="{00000000-0010-0000-0800-000003000000}" name="TVA" dataCellStyle="Monétaire"/>
    <tableColumn id="4" xr3:uid="{00000000-0010-0000-0800-000004000000}" name="TTC" dataCellStyle="Monétaire">
      <calculatedColumnFormula>C46+B46</calculatedColumnFormula>
    </tableColumn>
    <tableColumn id="5" xr3:uid="{00000000-0010-0000-0800-000005000000}" name="Commentaire" dataCellStyle="Monétaire"/>
  </tableColumns>
  <tableStyleInfo name="TableStyleLight20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" xr:uid="{00000000-000C-0000-FFFF-FFFF09000000}" name="Tableau20" displayName="Tableau20" ref="A79:D122" totalsRowShown="0" headerRowDxfId="10" dataDxfId="8" headerRowBorderDxfId="9" tableBorderDxfId="7" totalsRowBorderDxfId="6">
  <autoFilter ref="A79:D122" xr:uid="{00000000-0009-0000-0100-000014000000}"/>
  <tableColumns count="4">
    <tableColumn id="1" xr3:uid="{00000000-0010-0000-0900-000001000000}" name="Poste" dataDxfId="5"/>
    <tableColumn id="2" xr3:uid="{00000000-0010-0000-0900-000002000000}" name="Calcul" dataDxfId="4"/>
    <tableColumn id="3" xr3:uid="{00000000-0010-0000-0900-000003000000}" name="Ligne RF" dataDxfId="3"/>
    <tableColumn id="4" xr3:uid="{00000000-0010-0000-0900-000004000000}" name="Montant" dataDxfId="2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A000000}" name="Tableau6" displayName="Tableau6" ref="A50:D55" totalsRowShown="0">
  <autoFilter ref="A50:D55" xr:uid="{00000000-0009-0000-0100-000006000000}"/>
  <tableColumns count="4">
    <tableColumn id="1" xr3:uid="{00000000-0010-0000-0A00-000001000000}" name="Journal OD/TVA"/>
    <tableColumn id="2" xr3:uid="{00000000-0010-0000-0A00-000002000000}" name="Colonne1"/>
    <tableColumn id="3" xr3:uid="{00000000-0010-0000-0A00-000003000000}" name="Débit" dataDxfId="1" dataCellStyle="Monétaire"/>
    <tableColumn id="4" xr3:uid="{00000000-0010-0000-0A00-000004000000}" name="Crédit" dataDxfId="0" dataCellStyle="Monétaire"/>
  </tableColumns>
  <tableStyleInfo name="TableStyleLight2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5" Type="http://schemas.openxmlformats.org/officeDocument/2006/relationships/table" Target="../tables/table3.xml"/><Relationship Id="rId4" Type="http://schemas.openxmlformats.org/officeDocument/2006/relationships/table" Target="../tables/table2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oleObject" Target="../embeddings/oleObject1.bin"/><Relationship Id="rId7" Type="http://schemas.openxmlformats.org/officeDocument/2006/relationships/table" Target="../tables/table7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2.xml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image" Target="../media/image3.emf"/><Relationship Id="rId9" Type="http://schemas.openxmlformats.org/officeDocument/2006/relationships/table" Target="../tables/table9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91"/>
  <sheetViews>
    <sheetView tabSelected="1" topLeftCell="A11" zoomScale="107" workbookViewId="0">
      <selection activeCell="O25" sqref="O25"/>
    </sheetView>
  </sheetViews>
  <sheetFormatPr baseColWidth="10" defaultRowHeight="15" x14ac:dyDescent="0.2"/>
  <cols>
    <col min="1" max="1" width="46" customWidth="1"/>
    <col min="2" max="2" width="37.1640625" bestFit="1" customWidth="1"/>
    <col min="3" max="3" width="13.6640625" customWidth="1"/>
    <col min="4" max="4" width="17.5" customWidth="1"/>
    <col min="5" max="5" width="27.5" customWidth="1"/>
    <col min="6" max="6" width="17.5" customWidth="1"/>
    <col min="7" max="7" width="19.5" customWidth="1"/>
    <col min="8" max="8" width="15" bestFit="1" customWidth="1"/>
    <col min="9" max="9" width="20.5" customWidth="1"/>
    <col min="13" max="13" width="41.33203125" bestFit="1" customWidth="1"/>
    <col min="14" max="15" width="11.83203125" bestFit="1" customWidth="1"/>
    <col min="16" max="16" width="38.33203125" bestFit="1" customWidth="1"/>
  </cols>
  <sheetData>
    <row r="1" spans="1:16" ht="16" thickBot="1" x14ac:dyDescent="0.25">
      <c r="A1" s="332" t="s">
        <v>108</v>
      </c>
    </row>
    <row r="2" spans="1:16" ht="21" x14ac:dyDescent="0.2">
      <c r="A2" s="322" t="s">
        <v>331</v>
      </c>
      <c r="B2" s="178"/>
      <c r="C2" s="323"/>
      <c r="D2" s="323"/>
      <c r="E2" s="323"/>
      <c r="F2" s="324"/>
      <c r="G2" s="178"/>
      <c r="H2" s="302"/>
    </row>
    <row r="3" spans="1:16" x14ac:dyDescent="0.2">
      <c r="A3" s="325" t="s">
        <v>7</v>
      </c>
      <c r="B3" s="326"/>
      <c r="C3" s="326"/>
      <c r="D3" s="327"/>
      <c r="E3" s="494" t="s">
        <v>0</v>
      </c>
      <c r="F3" s="494"/>
      <c r="G3" s="494"/>
      <c r="H3" s="328"/>
    </row>
    <row r="4" spans="1:16" x14ac:dyDescent="0.2">
      <c r="A4" s="303"/>
      <c r="D4" s="306"/>
      <c r="E4" s="306" t="s">
        <v>8</v>
      </c>
      <c r="F4" s="306"/>
      <c r="G4" s="306"/>
      <c r="H4" s="304"/>
    </row>
    <row r="5" spans="1:16" x14ac:dyDescent="0.2">
      <c r="A5" s="307" t="s">
        <v>1</v>
      </c>
      <c r="B5" s="308"/>
      <c r="C5" s="308"/>
      <c r="D5" s="309"/>
      <c r="E5" s="309"/>
      <c r="F5" s="310" t="s">
        <v>2</v>
      </c>
      <c r="G5" s="310" t="s">
        <v>3</v>
      </c>
      <c r="H5" s="311" t="s">
        <v>4</v>
      </c>
    </row>
    <row r="6" spans="1:16" x14ac:dyDescent="0.2">
      <c r="A6" s="312" t="s">
        <v>9</v>
      </c>
      <c r="B6" s="2"/>
      <c r="C6" s="2"/>
      <c r="D6" s="2"/>
      <c r="E6" s="3"/>
      <c r="F6" s="4">
        <v>10</v>
      </c>
      <c r="G6" s="5">
        <v>200</v>
      </c>
      <c r="H6" s="313">
        <f>IF(F6="",ROUND(1*G6,2),ROUND(F6*G6,2))</f>
        <v>2000</v>
      </c>
    </row>
    <row r="7" spans="1:16" x14ac:dyDescent="0.2">
      <c r="A7" s="314" t="s">
        <v>10</v>
      </c>
      <c r="B7" s="6"/>
      <c r="C7" s="6"/>
      <c r="D7" s="6"/>
      <c r="E7" s="7"/>
      <c r="F7" s="8">
        <v>120</v>
      </c>
      <c r="G7" s="9">
        <v>6</v>
      </c>
      <c r="H7" s="315">
        <f t="shared" ref="H7" si="0">IF(F7="",ROUND(1*G7,2),ROUND(F7*G7,2))</f>
        <v>720</v>
      </c>
    </row>
    <row r="8" spans="1:16" ht="16" x14ac:dyDescent="0.2">
      <c r="A8" s="495"/>
      <c r="B8" s="496"/>
      <c r="C8" s="496"/>
      <c r="D8" s="496"/>
      <c r="E8" s="496"/>
      <c r="F8" s="497" t="s">
        <v>5</v>
      </c>
      <c r="G8" s="497"/>
      <c r="H8" s="316">
        <f>SUM(H6:H7)</f>
        <v>2720</v>
      </c>
    </row>
    <row r="9" spans="1:16" ht="16" x14ac:dyDescent="0.2">
      <c r="A9" s="317"/>
      <c r="B9" s="11"/>
      <c r="C9" s="11"/>
      <c r="D9" s="11"/>
      <c r="E9" s="11"/>
      <c r="F9" s="318" t="s">
        <v>11</v>
      </c>
      <c r="G9" s="318"/>
      <c r="H9" s="316">
        <f>H8*0.2</f>
        <v>544</v>
      </c>
    </row>
    <row r="10" spans="1:16" ht="20" thickBot="1" x14ac:dyDescent="0.25">
      <c r="A10" s="319"/>
      <c r="B10" s="320"/>
      <c r="C10" s="320"/>
      <c r="D10" s="320"/>
      <c r="E10" s="320"/>
      <c r="F10" s="493" t="s">
        <v>6</v>
      </c>
      <c r="G10" s="493"/>
      <c r="H10" s="321">
        <f>H8+H9</f>
        <v>3264</v>
      </c>
    </row>
    <row r="11" spans="1:16" ht="17" thickBot="1" x14ac:dyDescent="0.25">
      <c r="A11" s="10"/>
      <c r="B11" s="11"/>
      <c r="C11" s="11"/>
      <c r="D11" s="11"/>
      <c r="E11" s="11"/>
    </row>
    <row r="12" spans="1:16" ht="45" x14ac:dyDescent="0.2">
      <c r="A12" s="322" t="s">
        <v>331</v>
      </c>
      <c r="B12" s="329"/>
      <c r="C12" s="323"/>
      <c r="D12" s="323"/>
      <c r="E12" s="323"/>
      <c r="F12" s="324"/>
      <c r="G12" s="178"/>
      <c r="H12" s="302"/>
    </row>
    <row r="13" spans="1:16" x14ac:dyDescent="0.2">
      <c r="A13" s="325" t="s">
        <v>12</v>
      </c>
      <c r="B13" s="326"/>
      <c r="C13" s="326"/>
      <c r="D13" s="327"/>
      <c r="E13" s="494" t="s">
        <v>0</v>
      </c>
      <c r="F13" s="494"/>
      <c r="G13" s="494"/>
      <c r="H13" s="328"/>
      <c r="J13" t="s">
        <v>169</v>
      </c>
    </row>
    <row r="14" spans="1:16" ht="16" thickBot="1" x14ac:dyDescent="0.25">
      <c r="A14" s="303"/>
      <c r="D14" s="306"/>
      <c r="E14" s="306" t="s">
        <v>8</v>
      </c>
      <c r="F14" s="306"/>
      <c r="G14" s="306"/>
      <c r="H14" s="304"/>
      <c r="J14" s="56" t="s">
        <v>156</v>
      </c>
      <c r="K14" s="56"/>
      <c r="L14" s="57" t="s">
        <v>158</v>
      </c>
      <c r="M14" s="56" t="s">
        <v>159</v>
      </c>
      <c r="N14" s="56" t="s">
        <v>160</v>
      </c>
      <c r="O14" s="56" t="s">
        <v>161</v>
      </c>
      <c r="P14" s="58" t="s">
        <v>162</v>
      </c>
    </row>
    <row r="15" spans="1:16" x14ac:dyDescent="0.2">
      <c r="A15" s="307" t="s">
        <v>1</v>
      </c>
      <c r="B15" s="308"/>
      <c r="C15" s="308"/>
      <c r="D15" s="309"/>
      <c r="E15" s="309"/>
      <c r="F15" s="310" t="s">
        <v>2</v>
      </c>
      <c r="G15" s="310" t="s">
        <v>3</v>
      </c>
      <c r="H15" s="311" t="s">
        <v>4</v>
      </c>
      <c r="J15" s="59">
        <v>44561</v>
      </c>
      <c r="K15" s="60" t="s">
        <v>140</v>
      </c>
      <c r="L15" s="61">
        <v>601002</v>
      </c>
      <c r="M15" s="60" t="s">
        <v>7</v>
      </c>
      <c r="N15" s="62">
        <f>H6</f>
        <v>2000</v>
      </c>
      <c r="O15" s="62"/>
      <c r="P15" s="63" t="s">
        <v>141</v>
      </c>
    </row>
    <row r="16" spans="1:16" x14ac:dyDescent="0.2">
      <c r="A16" s="312" t="s">
        <v>13</v>
      </c>
      <c r="B16" s="2"/>
      <c r="C16" s="2"/>
      <c r="D16" s="2"/>
      <c r="E16" s="3"/>
      <c r="F16" s="4">
        <v>1</v>
      </c>
      <c r="G16" s="5">
        <v>5000</v>
      </c>
      <c r="H16" s="313">
        <f>IF(F16="",ROUND(1*G16,2),ROUND(F16*G16,2))</f>
        <v>5000</v>
      </c>
      <c r="J16" s="64">
        <v>44561</v>
      </c>
      <c r="K16" s="65" t="s">
        <v>142</v>
      </c>
      <c r="L16" s="66">
        <v>601001</v>
      </c>
      <c r="M16" s="65" t="s">
        <v>7</v>
      </c>
      <c r="N16" s="67">
        <f>H7</f>
        <v>720</v>
      </c>
      <c r="O16" s="67"/>
      <c r="P16" s="68" t="s">
        <v>143</v>
      </c>
    </row>
    <row r="17" spans="1:16" x14ac:dyDescent="0.2">
      <c r="A17" s="314" t="s">
        <v>14</v>
      </c>
      <c r="B17" s="6" t="s">
        <v>808</v>
      </c>
      <c r="C17" s="6"/>
      <c r="D17" s="6"/>
      <c r="E17" s="7"/>
      <c r="F17" s="8"/>
      <c r="G17" s="9"/>
      <c r="H17" s="315"/>
      <c r="J17" s="69">
        <v>44561</v>
      </c>
      <c r="K17" s="70"/>
      <c r="L17" s="71">
        <v>445660</v>
      </c>
      <c r="M17" s="70" t="s">
        <v>7</v>
      </c>
      <c r="N17" s="72">
        <f>H9</f>
        <v>544</v>
      </c>
      <c r="O17" s="72"/>
      <c r="P17" s="73" t="s">
        <v>144</v>
      </c>
    </row>
    <row r="18" spans="1:16" ht="16" x14ac:dyDescent="0.2">
      <c r="A18" s="495"/>
      <c r="B18" s="496"/>
      <c r="C18" s="496"/>
      <c r="D18" s="496"/>
      <c r="E18" s="496"/>
      <c r="F18" s="497" t="s">
        <v>5</v>
      </c>
      <c r="G18" s="497"/>
      <c r="H18" s="316">
        <f>SUM(H16:H17)</f>
        <v>5000</v>
      </c>
      <c r="J18" s="64">
        <v>44561</v>
      </c>
      <c r="K18" s="65"/>
      <c r="L18" s="66" t="s">
        <v>145</v>
      </c>
      <c r="M18" s="65" t="s">
        <v>7</v>
      </c>
      <c r="N18" s="67"/>
      <c r="O18" s="67">
        <f>H10</f>
        <v>3264</v>
      </c>
      <c r="P18" s="68" t="s">
        <v>163</v>
      </c>
    </row>
    <row r="19" spans="1:16" ht="16" x14ac:dyDescent="0.2">
      <c r="A19" s="317"/>
      <c r="B19" s="11"/>
      <c r="C19" s="11"/>
      <c r="D19" s="11"/>
      <c r="E19" s="11"/>
      <c r="F19" s="318" t="s">
        <v>11</v>
      </c>
      <c r="G19" s="318"/>
      <c r="H19" s="316">
        <f>H18*0.2</f>
        <v>1000</v>
      </c>
      <c r="J19" s="69">
        <v>44561</v>
      </c>
      <c r="K19" s="70"/>
      <c r="L19" s="71">
        <v>215400</v>
      </c>
      <c r="M19" s="70" t="s">
        <v>12</v>
      </c>
      <c r="N19" s="72">
        <f>H16</f>
        <v>5000</v>
      </c>
      <c r="O19" s="72"/>
      <c r="P19" s="73" t="s">
        <v>146</v>
      </c>
    </row>
    <row r="20" spans="1:16" ht="20" thickBot="1" x14ac:dyDescent="0.25">
      <c r="A20" s="319"/>
      <c r="B20" s="320"/>
      <c r="C20" s="320"/>
      <c r="D20" s="320"/>
      <c r="E20" s="320"/>
      <c r="F20" s="493" t="s">
        <v>6</v>
      </c>
      <c r="G20" s="493"/>
      <c r="H20" s="321">
        <f>H18+H19</f>
        <v>6000</v>
      </c>
      <c r="J20" s="64">
        <v>44561</v>
      </c>
      <c r="K20" s="65"/>
      <c r="L20" s="66">
        <v>445620</v>
      </c>
      <c r="M20" s="65" t="s">
        <v>12</v>
      </c>
      <c r="N20" s="67">
        <f>H19</f>
        <v>1000</v>
      </c>
      <c r="O20" s="67"/>
      <c r="P20" s="68" t="s">
        <v>147</v>
      </c>
    </row>
    <row r="21" spans="1:16" x14ac:dyDescent="0.2">
      <c r="J21" s="69">
        <v>44561</v>
      </c>
      <c r="K21" s="70"/>
      <c r="L21" s="71" t="s">
        <v>164</v>
      </c>
      <c r="M21" s="70" t="s">
        <v>12</v>
      </c>
      <c r="N21" s="72"/>
      <c r="O21" s="72">
        <f>H20</f>
        <v>6000</v>
      </c>
      <c r="P21" s="73" t="s">
        <v>165</v>
      </c>
    </row>
    <row r="22" spans="1:16" ht="16" thickBot="1" x14ac:dyDescent="0.25">
      <c r="J22" s="64">
        <v>44561</v>
      </c>
      <c r="K22" s="65"/>
      <c r="L22" s="66">
        <v>613200</v>
      </c>
      <c r="M22" s="65" t="s">
        <v>106</v>
      </c>
      <c r="N22" s="67">
        <f>H28</f>
        <v>100</v>
      </c>
      <c r="O22" s="67"/>
      <c r="P22" s="68" t="s">
        <v>148</v>
      </c>
    </row>
    <row r="23" spans="1:16" ht="45" x14ac:dyDescent="0.2">
      <c r="A23" s="322" t="s">
        <v>331</v>
      </c>
      <c r="B23" s="329"/>
      <c r="C23" s="323"/>
      <c r="D23" s="323"/>
      <c r="E23" s="323"/>
      <c r="F23" s="324"/>
      <c r="G23" s="178"/>
      <c r="H23" s="302"/>
      <c r="J23" s="69">
        <v>44561</v>
      </c>
      <c r="K23" s="70"/>
      <c r="L23" s="71">
        <v>614000</v>
      </c>
      <c r="M23" s="70" t="s">
        <v>106</v>
      </c>
      <c r="N23" s="72"/>
      <c r="O23" s="72"/>
      <c r="P23" s="73" t="s">
        <v>149</v>
      </c>
    </row>
    <row r="24" spans="1:16" x14ac:dyDescent="0.2">
      <c r="A24" s="325" t="s">
        <v>106</v>
      </c>
      <c r="B24" s="326"/>
      <c r="C24" s="326"/>
      <c r="D24" s="327"/>
      <c r="E24" s="494" t="s">
        <v>0</v>
      </c>
      <c r="F24" s="494"/>
      <c r="G24" s="494"/>
      <c r="H24" s="328"/>
      <c r="J24" s="64">
        <v>44561</v>
      </c>
      <c r="K24" s="65"/>
      <c r="L24" s="66" t="s">
        <v>150</v>
      </c>
      <c r="M24" s="65" t="s">
        <v>106</v>
      </c>
      <c r="N24" s="67"/>
      <c r="O24" s="67"/>
      <c r="P24" s="68" t="s">
        <v>166</v>
      </c>
    </row>
    <row r="25" spans="1:16" x14ac:dyDescent="0.2">
      <c r="A25" s="303"/>
      <c r="D25" s="306"/>
      <c r="E25" s="306" t="s">
        <v>8</v>
      </c>
      <c r="F25" s="306"/>
      <c r="G25" s="306"/>
      <c r="H25" s="304"/>
      <c r="J25" s="69">
        <v>44561</v>
      </c>
      <c r="K25" s="70"/>
      <c r="L25" s="71">
        <v>616000</v>
      </c>
      <c r="M25" s="70" t="s">
        <v>107</v>
      </c>
      <c r="N25" s="72"/>
      <c r="O25" s="72"/>
      <c r="P25" s="73" t="s">
        <v>151</v>
      </c>
    </row>
    <row r="26" spans="1:16" x14ac:dyDescent="0.2">
      <c r="A26" s="307" t="s">
        <v>1</v>
      </c>
      <c r="B26" s="308"/>
      <c r="C26" s="308"/>
      <c r="D26" s="309"/>
      <c r="E26" s="309"/>
      <c r="F26" s="310" t="s">
        <v>2</v>
      </c>
      <c r="G26" s="310" t="s">
        <v>3</v>
      </c>
      <c r="H26" s="311" t="s">
        <v>4</v>
      </c>
      <c r="J26" s="64">
        <v>44561</v>
      </c>
      <c r="K26" s="65"/>
      <c r="L26" s="66" t="s">
        <v>152</v>
      </c>
      <c r="M26" s="65" t="s">
        <v>107</v>
      </c>
      <c r="N26" s="67"/>
      <c r="O26" s="67"/>
      <c r="P26" s="68" t="s">
        <v>167</v>
      </c>
    </row>
    <row r="27" spans="1:16" x14ac:dyDescent="0.2">
      <c r="A27" s="312" t="s">
        <v>15</v>
      </c>
      <c r="B27" s="2"/>
      <c r="C27" s="2"/>
      <c r="D27" s="2"/>
      <c r="E27" s="3"/>
      <c r="F27" s="4">
        <v>1</v>
      </c>
      <c r="G27" s="5">
        <v>600</v>
      </c>
      <c r="H27" s="313">
        <f>IF(F27="",ROUND(1*G27,2),ROUND(F27*G27,2))</f>
        <v>600</v>
      </c>
      <c r="J27" s="69">
        <v>44561</v>
      </c>
      <c r="K27" s="70"/>
      <c r="L27" s="71">
        <v>612100</v>
      </c>
      <c r="M27" s="70" t="s">
        <v>395</v>
      </c>
      <c r="N27" s="72"/>
      <c r="O27" s="72"/>
      <c r="P27" s="73" t="s">
        <v>396</v>
      </c>
    </row>
    <row r="28" spans="1:16" x14ac:dyDescent="0.2">
      <c r="A28" s="314" t="s">
        <v>16</v>
      </c>
      <c r="B28" s="6"/>
      <c r="C28" s="6"/>
      <c r="D28" s="6"/>
      <c r="E28" s="7"/>
      <c r="F28" s="8">
        <v>1</v>
      </c>
      <c r="G28" s="9">
        <v>100</v>
      </c>
      <c r="H28" s="315">
        <f t="shared" ref="H28" si="1">IF(F28="",ROUND(1*G28,2),ROUND(F28*G28,2))</f>
        <v>100</v>
      </c>
      <c r="J28" s="64">
        <v>44561</v>
      </c>
      <c r="K28" s="65"/>
      <c r="L28" s="66" t="s">
        <v>225</v>
      </c>
      <c r="M28" s="65" t="s">
        <v>395</v>
      </c>
      <c r="N28" s="67"/>
      <c r="O28" s="67"/>
      <c r="P28" s="68" t="s">
        <v>200</v>
      </c>
    </row>
    <row r="29" spans="1:16" ht="16" x14ac:dyDescent="0.2">
      <c r="A29" s="495"/>
      <c r="B29" s="496"/>
      <c r="C29" s="496"/>
      <c r="D29" s="496"/>
      <c r="E29" s="496"/>
      <c r="F29" s="497" t="s">
        <v>5</v>
      </c>
      <c r="G29" s="497"/>
      <c r="H29" s="316">
        <f>SUM(H27:H28)</f>
        <v>700</v>
      </c>
      <c r="J29" s="69">
        <v>44561</v>
      </c>
      <c r="K29" s="70"/>
      <c r="L29" s="71">
        <v>622600</v>
      </c>
      <c r="M29" s="70" t="s">
        <v>153</v>
      </c>
      <c r="N29" s="72"/>
      <c r="O29" s="72"/>
      <c r="P29" s="73" t="s">
        <v>154</v>
      </c>
    </row>
    <row r="30" spans="1:16" ht="16" x14ac:dyDescent="0.2">
      <c r="A30" s="317"/>
      <c r="B30" s="11"/>
      <c r="C30" s="11"/>
      <c r="D30" s="11"/>
      <c r="E30" s="11"/>
      <c r="F30" s="318" t="s">
        <v>17</v>
      </c>
      <c r="G30" s="318"/>
      <c r="H30" s="316">
        <v>0</v>
      </c>
      <c r="J30" s="64">
        <v>44561</v>
      </c>
      <c r="K30" s="65"/>
      <c r="L30" s="66">
        <v>445660</v>
      </c>
      <c r="M30" s="65" t="s">
        <v>153</v>
      </c>
      <c r="N30" s="67"/>
      <c r="O30" s="67"/>
      <c r="P30" s="68" t="s">
        <v>144</v>
      </c>
    </row>
    <row r="31" spans="1:16" ht="20" thickBot="1" x14ac:dyDescent="0.25">
      <c r="A31" s="319"/>
      <c r="B31" s="320"/>
      <c r="C31" s="320"/>
      <c r="D31" s="320"/>
      <c r="E31" s="320"/>
      <c r="F31" s="493" t="s">
        <v>6</v>
      </c>
      <c r="G31" s="493"/>
      <c r="H31" s="321">
        <f>H29+H30</f>
        <v>700</v>
      </c>
      <c r="J31" s="348">
        <v>44561</v>
      </c>
      <c r="K31" s="349"/>
      <c r="L31" s="350" t="s">
        <v>155</v>
      </c>
      <c r="M31" s="349" t="s">
        <v>153</v>
      </c>
      <c r="N31" s="351"/>
      <c r="O31" s="351"/>
      <c r="P31" s="305" t="s">
        <v>168</v>
      </c>
    </row>
    <row r="32" spans="1:16" x14ac:dyDescent="0.2">
      <c r="N32" s="47">
        <f>SUBTOTAL(109,'Journal et pièces'!$N$15:$N$31)</f>
        <v>9364</v>
      </c>
      <c r="O32" s="47">
        <f>SUBTOTAL(109,'Journal et pièces'!$O$15:$O$31)</f>
        <v>9264</v>
      </c>
    </row>
    <row r="33" spans="1:18" ht="16" thickBot="1" x14ac:dyDescent="0.25"/>
    <row r="34" spans="1:18" ht="45" x14ac:dyDescent="0.2">
      <c r="A34" s="322" t="s">
        <v>331</v>
      </c>
      <c r="B34" s="329"/>
      <c r="C34" s="323"/>
      <c r="D34" s="323"/>
      <c r="E34" s="323"/>
      <c r="F34" s="324"/>
      <c r="G34" s="178"/>
      <c r="H34" s="302"/>
    </row>
    <row r="35" spans="1:18" x14ac:dyDescent="0.2">
      <c r="A35" s="325" t="s">
        <v>107</v>
      </c>
      <c r="B35" s="326"/>
      <c r="C35" s="326"/>
      <c r="D35" s="327"/>
      <c r="E35" s="494" t="s">
        <v>0</v>
      </c>
      <c r="F35" s="494"/>
      <c r="G35" s="494"/>
      <c r="H35" s="328"/>
      <c r="R35" s="34"/>
    </row>
    <row r="36" spans="1:18" x14ac:dyDescent="0.2">
      <c r="A36" s="303"/>
      <c r="D36" s="306"/>
      <c r="E36" s="306" t="s">
        <v>8</v>
      </c>
      <c r="F36" s="306"/>
      <c r="G36" s="306"/>
      <c r="H36" s="304"/>
    </row>
    <row r="37" spans="1:18" x14ac:dyDescent="0.2">
      <c r="A37" s="307" t="s">
        <v>1</v>
      </c>
      <c r="B37" s="308"/>
      <c r="C37" s="308"/>
      <c r="D37" s="309"/>
      <c r="E37" s="309"/>
      <c r="F37" s="310" t="s">
        <v>2</v>
      </c>
      <c r="G37" s="310" t="s">
        <v>3</v>
      </c>
      <c r="H37" s="311" t="s">
        <v>4</v>
      </c>
    </row>
    <row r="38" spans="1:18" x14ac:dyDescent="0.2">
      <c r="A38" s="312" t="s">
        <v>19</v>
      </c>
      <c r="B38" s="2"/>
      <c r="C38" s="2"/>
      <c r="D38" s="2"/>
      <c r="E38" s="3"/>
      <c r="F38" s="4">
        <v>1</v>
      </c>
      <c r="G38" s="5">
        <v>200</v>
      </c>
      <c r="H38" s="313">
        <f>IF(F38="",ROUND(1*G38,2),ROUND(F38*G38,2))</f>
        <v>200</v>
      </c>
    </row>
    <row r="39" spans="1:18" x14ac:dyDescent="0.2">
      <c r="A39" s="314"/>
      <c r="B39" s="6"/>
      <c r="C39" s="6"/>
      <c r="D39" s="6"/>
      <c r="E39" s="7"/>
      <c r="F39" s="8"/>
      <c r="G39" s="9"/>
      <c r="H39" s="315"/>
    </row>
    <row r="40" spans="1:18" ht="16" x14ac:dyDescent="0.2">
      <c r="A40" s="495"/>
      <c r="B40" s="496"/>
      <c r="C40" s="496"/>
      <c r="D40" s="496"/>
      <c r="E40" s="496"/>
      <c r="F40" s="497" t="s">
        <v>5</v>
      </c>
      <c r="G40" s="497"/>
      <c r="H40" s="316">
        <f>SUM(H38:H39)</f>
        <v>200</v>
      </c>
    </row>
    <row r="41" spans="1:18" ht="16" x14ac:dyDescent="0.2">
      <c r="A41" s="317"/>
      <c r="B41" s="11"/>
      <c r="C41" s="11"/>
      <c r="D41" s="11"/>
      <c r="E41" s="11"/>
      <c r="F41" s="318" t="s">
        <v>17</v>
      </c>
      <c r="G41" s="318"/>
      <c r="H41" s="316">
        <v>0</v>
      </c>
    </row>
    <row r="42" spans="1:18" ht="20" thickBot="1" x14ac:dyDescent="0.25">
      <c r="A42" s="319"/>
      <c r="B42" s="320"/>
      <c r="C42" s="320"/>
      <c r="D42" s="320"/>
      <c r="E42" s="320"/>
      <c r="F42" s="493" t="s">
        <v>6</v>
      </c>
      <c r="G42" s="493"/>
      <c r="H42" s="321">
        <f>H40+H41</f>
        <v>200</v>
      </c>
    </row>
    <row r="44" spans="1:18" ht="16" thickBot="1" x14ac:dyDescent="0.25"/>
    <row r="45" spans="1:18" ht="45" x14ac:dyDescent="0.2">
      <c r="A45" s="322" t="s">
        <v>331</v>
      </c>
      <c r="B45" s="329"/>
      <c r="C45" s="323"/>
      <c r="D45" s="323"/>
      <c r="E45" s="323"/>
      <c r="F45" s="324"/>
      <c r="G45" s="178"/>
      <c r="H45" s="302"/>
    </row>
    <row r="46" spans="1:18" x14ac:dyDescent="0.2">
      <c r="A46" s="325" t="s">
        <v>18</v>
      </c>
      <c r="B46" s="326"/>
      <c r="C46" s="326"/>
      <c r="D46" s="327"/>
      <c r="E46" s="494" t="s">
        <v>0</v>
      </c>
      <c r="F46" s="494"/>
      <c r="G46" s="494"/>
      <c r="H46" s="328"/>
    </row>
    <row r="47" spans="1:18" x14ac:dyDescent="0.2">
      <c r="A47" s="303"/>
      <c r="D47" s="306"/>
      <c r="E47" s="306" t="s">
        <v>8</v>
      </c>
      <c r="F47" s="306"/>
      <c r="G47" s="306"/>
      <c r="H47" s="304"/>
    </row>
    <row r="48" spans="1:18" x14ac:dyDescent="0.2">
      <c r="A48" s="307" t="s">
        <v>1</v>
      </c>
      <c r="B48" s="308"/>
      <c r="C48" s="308"/>
      <c r="D48" s="309"/>
      <c r="E48" s="309"/>
      <c r="F48" s="310" t="s">
        <v>2</v>
      </c>
      <c r="G48" s="310" t="s">
        <v>3</v>
      </c>
      <c r="H48" s="311" t="s">
        <v>4</v>
      </c>
    </row>
    <row r="49" spans="1:8" x14ac:dyDescent="0.2">
      <c r="A49" s="312" t="s">
        <v>20</v>
      </c>
      <c r="B49" s="2"/>
      <c r="C49" s="2"/>
      <c r="D49" s="2"/>
      <c r="E49" s="3"/>
      <c r="F49" s="4">
        <v>1</v>
      </c>
      <c r="G49" s="5">
        <v>150</v>
      </c>
      <c r="H49" s="313">
        <f>IF(F49="",ROUND(1*G49,2),ROUND(F49*G49,2))</f>
        <v>150</v>
      </c>
    </row>
    <row r="50" spans="1:8" x14ac:dyDescent="0.2">
      <c r="A50" s="314"/>
      <c r="B50" s="6"/>
      <c r="C50" s="6"/>
      <c r="D50" s="6"/>
      <c r="E50" s="7"/>
      <c r="F50" s="8"/>
      <c r="G50" s="9"/>
      <c r="H50" s="315"/>
    </row>
    <row r="51" spans="1:8" ht="16" x14ac:dyDescent="0.2">
      <c r="A51" s="495"/>
      <c r="B51" s="496"/>
      <c r="C51" s="496"/>
      <c r="D51" s="496"/>
      <c r="E51" s="496"/>
      <c r="F51" s="497" t="s">
        <v>5</v>
      </c>
      <c r="G51" s="497"/>
      <c r="H51" s="316">
        <f>SUM(H49:H50)</f>
        <v>150</v>
      </c>
    </row>
    <row r="52" spans="1:8" ht="16" x14ac:dyDescent="0.2">
      <c r="A52" s="317"/>
      <c r="B52" s="11"/>
      <c r="C52" s="11"/>
      <c r="D52" s="11"/>
      <c r="E52" s="11"/>
      <c r="F52" s="318" t="s">
        <v>17</v>
      </c>
      <c r="G52" s="318"/>
      <c r="H52" s="316">
        <f>H51*0.2</f>
        <v>30</v>
      </c>
    </row>
    <row r="53" spans="1:8" ht="20" thickBot="1" x14ac:dyDescent="0.25">
      <c r="A53" s="319"/>
      <c r="B53" s="320"/>
      <c r="C53" s="320"/>
      <c r="D53" s="320"/>
      <c r="E53" s="320"/>
      <c r="F53" s="493" t="s">
        <v>6</v>
      </c>
      <c r="G53" s="493"/>
      <c r="H53" s="321">
        <f>H51+H52</f>
        <v>180</v>
      </c>
    </row>
    <row r="54" spans="1:8" ht="20" thickBot="1" x14ac:dyDescent="0.25">
      <c r="A54" s="10"/>
      <c r="B54" s="11"/>
      <c r="C54" s="11"/>
      <c r="D54" s="11"/>
      <c r="E54" s="11"/>
      <c r="F54" s="330"/>
      <c r="G54" s="330"/>
      <c r="H54" s="331"/>
    </row>
    <row r="55" spans="1:8" ht="45" x14ac:dyDescent="0.2">
      <c r="A55" s="322" t="s">
        <v>331</v>
      </c>
      <c r="B55" s="329"/>
      <c r="C55" s="323"/>
      <c r="D55" s="323"/>
      <c r="E55" s="323"/>
      <c r="F55" s="324"/>
      <c r="G55" s="178"/>
      <c r="H55" s="302"/>
    </row>
    <row r="56" spans="1:8" x14ac:dyDescent="0.2">
      <c r="A56" s="325" t="s">
        <v>393</v>
      </c>
      <c r="B56" s="326"/>
      <c r="C56" s="326"/>
      <c r="D56" s="327"/>
      <c r="E56" s="494" t="s">
        <v>0</v>
      </c>
      <c r="F56" s="494"/>
      <c r="G56" s="494"/>
      <c r="H56" s="328"/>
    </row>
    <row r="57" spans="1:8" x14ac:dyDescent="0.2">
      <c r="A57" s="303"/>
      <c r="D57" s="306"/>
      <c r="E57" s="306" t="s">
        <v>8</v>
      </c>
      <c r="F57" s="306"/>
      <c r="G57" s="306"/>
      <c r="H57" s="304"/>
    </row>
    <row r="58" spans="1:8" x14ac:dyDescent="0.2">
      <c r="A58" s="307" t="s">
        <v>1</v>
      </c>
      <c r="B58" s="308"/>
      <c r="C58" s="308"/>
      <c r="D58" s="309"/>
      <c r="E58" s="309"/>
      <c r="F58" s="310" t="s">
        <v>2</v>
      </c>
      <c r="G58" s="310" t="s">
        <v>3</v>
      </c>
      <c r="H58" s="311" t="s">
        <v>4</v>
      </c>
    </row>
    <row r="59" spans="1:8" x14ac:dyDescent="0.2">
      <c r="A59" s="312" t="s">
        <v>394</v>
      </c>
      <c r="B59" s="2"/>
      <c r="C59" s="2"/>
      <c r="D59" s="2"/>
      <c r="E59" s="3"/>
      <c r="F59" s="4">
        <v>1</v>
      </c>
      <c r="G59" s="5">
        <f>9450/11</f>
        <v>859.09090909090912</v>
      </c>
      <c r="H59" s="313">
        <v>833.33</v>
      </c>
    </row>
    <row r="60" spans="1:8" x14ac:dyDescent="0.2">
      <c r="A60" s="314"/>
      <c r="B60" s="6"/>
      <c r="C60" s="6"/>
      <c r="D60" s="6"/>
      <c r="E60" s="7"/>
      <c r="F60" s="8"/>
      <c r="G60" s="9"/>
      <c r="H60" s="315"/>
    </row>
    <row r="61" spans="1:8" ht="16" x14ac:dyDescent="0.2">
      <c r="A61" s="495"/>
      <c r="B61" s="496"/>
      <c r="C61" s="496"/>
      <c r="D61" s="496"/>
      <c r="E61" s="496"/>
      <c r="F61" s="497" t="s">
        <v>5</v>
      </c>
      <c r="G61" s="497"/>
      <c r="H61" s="316">
        <f>SUM(H59:H60)</f>
        <v>833.33</v>
      </c>
    </row>
    <row r="62" spans="1:8" ht="16" x14ac:dyDescent="0.2">
      <c r="A62" s="317"/>
      <c r="B62" s="11"/>
      <c r="C62" s="11"/>
      <c r="D62" s="11"/>
      <c r="E62" s="11"/>
      <c r="F62" s="318" t="s">
        <v>17</v>
      </c>
      <c r="G62" s="318"/>
      <c r="H62" s="316">
        <f>H61*0.2</f>
        <v>166.66600000000003</v>
      </c>
    </row>
    <row r="63" spans="1:8" ht="20" thickBot="1" x14ac:dyDescent="0.25">
      <c r="A63" s="319"/>
      <c r="B63" s="320"/>
      <c r="C63" s="320"/>
      <c r="D63" s="320"/>
      <c r="E63" s="320"/>
      <c r="F63" s="493" t="s">
        <v>6</v>
      </c>
      <c r="G63" s="493"/>
      <c r="H63" s="321">
        <f>H61+H62</f>
        <v>999.99600000000009</v>
      </c>
    </row>
    <row r="64" spans="1:8" ht="19" x14ac:dyDescent="0.2">
      <c r="A64" s="10"/>
      <c r="B64" s="11"/>
      <c r="C64" s="11"/>
      <c r="D64" s="11"/>
      <c r="E64" s="11"/>
      <c r="F64" s="330"/>
      <c r="G64" s="330"/>
      <c r="H64" s="331"/>
    </row>
    <row r="65" spans="1:16" x14ac:dyDescent="0.2">
      <c r="A65" s="332" t="s">
        <v>109</v>
      </c>
    </row>
    <row r="66" spans="1:16" ht="16" thickBot="1" x14ac:dyDescent="0.25"/>
    <row r="67" spans="1:16" ht="31" x14ac:dyDescent="0.2">
      <c r="A67" s="355" t="s">
        <v>332</v>
      </c>
      <c r="B67" s="356"/>
      <c r="C67" s="357"/>
      <c r="D67" s="357"/>
      <c r="E67" s="357"/>
      <c r="F67" s="358"/>
      <c r="G67" s="358"/>
      <c r="H67" s="359"/>
    </row>
    <row r="68" spans="1:16" x14ac:dyDescent="0.2">
      <c r="A68" s="360" t="s">
        <v>8</v>
      </c>
      <c r="B68" s="361"/>
      <c r="C68" s="361"/>
      <c r="D68" s="362"/>
      <c r="E68" s="489" t="s">
        <v>22</v>
      </c>
      <c r="F68" s="489"/>
      <c r="G68" s="489"/>
      <c r="H68" s="363"/>
      <c r="J68" t="s">
        <v>178</v>
      </c>
    </row>
    <row r="69" spans="1:16" ht="16" thickBot="1" x14ac:dyDescent="0.25">
      <c r="A69" s="364"/>
      <c r="B69" s="365"/>
      <c r="C69" s="365"/>
      <c r="D69" s="366"/>
      <c r="E69" s="365"/>
      <c r="F69" s="366"/>
      <c r="G69" s="366"/>
      <c r="H69" s="363"/>
      <c r="J69" s="56" t="s">
        <v>156</v>
      </c>
      <c r="K69" s="56"/>
      <c r="L69" s="57" t="s">
        <v>158</v>
      </c>
      <c r="M69" s="56" t="s">
        <v>159</v>
      </c>
      <c r="N69" s="56" t="s">
        <v>160</v>
      </c>
      <c r="O69" s="56" t="s">
        <v>161</v>
      </c>
      <c r="P69" s="58" t="s">
        <v>162</v>
      </c>
    </row>
    <row r="70" spans="1:16" x14ac:dyDescent="0.2">
      <c r="A70" s="367" t="s">
        <v>1</v>
      </c>
      <c r="B70" s="368"/>
      <c r="C70" s="368"/>
      <c r="D70" s="362"/>
      <c r="E70" s="362"/>
      <c r="F70" s="369" t="s">
        <v>2</v>
      </c>
      <c r="G70" s="369" t="s">
        <v>3</v>
      </c>
      <c r="H70" s="370" t="s">
        <v>4</v>
      </c>
      <c r="J70" s="59">
        <v>44561</v>
      </c>
      <c r="K70" s="60"/>
      <c r="L70" s="61">
        <v>701100</v>
      </c>
      <c r="M70" s="60" t="s">
        <v>170</v>
      </c>
      <c r="N70" s="62"/>
      <c r="O70" s="62"/>
      <c r="P70" s="63" t="s">
        <v>171</v>
      </c>
    </row>
    <row r="71" spans="1:16" x14ac:dyDescent="0.2">
      <c r="A71" s="371" t="s">
        <v>21</v>
      </c>
      <c r="B71" s="372"/>
      <c r="C71" s="372"/>
      <c r="D71" s="372"/>
      <c r="E71" s="373"/>
      <c r="F71" s="374">
        <v>1</v>
      </c>
      <c r="G71" s="375">
        <v>6000</v>
      </c>
      <c r="H71" s="376">
        <f>IF(F71="",ROUND(1*G71,2),ROUND(F71*G71,2))</f>
        <v>6000</v>
      </c>
      <c r="J71" s="64">
        <v>44561</v>
      </c>
      <c r="K71" s="65"/>
      <c r="L71" s="66">
        <v>445710</v>
      </c>
      <c r="M71" s="65" t="s">
        <v>170</v>
      </c>
      <c r="N71" s="67"/>
      <c r="O71" s="67"/>
      <c r="P71" s="68" t="s">
        <v>172</v>
      </c>
    </row>
    <row r="72" spans="1:16" x14ac:dyDescent="0.2">
      <c r="A72" s="377"/>
      <c r="B72" s="378"/>
      <c r="C72" s="378"/>
      <c r="D72" s="378"/>
      <c r="E72" s="379"/>
      <c r="F72" s="380"/>
      <c r="G72" s="381"/>
      <c r="H72" s="382"/>
      <c r="J72" s="69">
        <v>44561</v>
      </c>
      <c r="K72" s="70"/>
      <c r="L72" s="71" t="s">
        <v>173</v>
      </c>
      <c r="M72" s="70" t="s">
        <v>170</v>
      </c>
      <c r="N72" s="72"/>
      <c r="O72" s="72"/>
      <c r="P72" s="73" t="s">
        <v>174</v>
      </c>
    </row>
    <row r="73" spans="1:16" x14ac:dyDescent="0.2">
      <c r="A73" s="487"/>
      <c r="B73" s="488"/>
      <c r="C73" s="488"/>
      <c r="D73" s="488"/>
      <c r="E73" s="488"/>
      <c r="F73" s="489" t="s">
        <v>5</v>
      </c>
      <c r="G73" s="489"/>
      <c r="H73" s="383">
        <f>SUM(H71:H72)</f>
        <v>6000</v>
      </c>
      <c r="J73" s="64">
        <v>44561</v>
      </c>
      <c r="K73" s="65"/>
      <c r="L73" s="66">
        <v>701000</v>
      </c>
      <c r="M73" s="65" t="s">
        <v>175</v>
      </c>
      <c r="N73" s="67"/>
      <c r="O73" s="67"/>
      <c r="P73" s="68" t="s">
        <v>176</v>
      </c>
    </row>
    <row r="74" spans="1:16" x14ac:dyDescent="0.2">
      <c r="A74" s="367"/>
      <c r="B74" s="365"/>
      <c r="C74" s="365"/>
      <c r="D74" s="365"/>
      <c r="E74" s="365"/>
      <c r="F74" s="368" t="s">
        <v>17</v>
      </c>
      <c r="G74" s="368"/>
      <c r="H74" s="383">
        <f>H73*0.2</f>
        <v>1200</v>
      </c>
      <c r="J74" s="69">
        <v>44561</v>
      </c>
      <c r="K74" s="70"/>
      <c r="L74" s="71">
        <v>445710</v>
      </c>
      <c r="M74" s="70" t="s">
        <v>175</v>
      </c>
      <c r="N74" s="72"/>
      <c r="O74" s="72"/>
      <c r="P74" s="73" t="s">
        <v>172</v>
      </c>
    </row>
    <row r="75" spans="1:16" ht="16" thickBot="1" x14ac:dyDescent="0.25">
      <c r="A75" s="384"/>
      <c r="B75" s="385"/>
      <c r="C75" s="385"/>
      <c r="D75" s="385"/>
      <c r="E75" s="385"/>
      <c r="F75" s="490" t="s">
        <v>6</v>
      </c>
      <c r="G75" s="490"/>
      <c r="H75" s="386">
        <f>H73+H74</f>
        <v>7200</v>
      </c>
      <c r="J75" s="74">
        <v>44561</v>
      </c>
      <c r="K75" s="75"/>
      <c r="L75" s="76" t="s">
        <v>177</v>
      </c>
      <c r="M75" s="75" t="s">
        <v>175</v>
      </c>
      <c r="N75" s="77"/>
      <c r="O75" s="77"/>
      <c r="P75" s="55" t="s">
        <v>179</v>
      </c>
    </row>
    <row r="76" spans="1:16" ht="16" thickBot="1" x14ac:dyDescent="0.25">
      <c r="A76" s="1"/>
      <c r="B76" s="1"/>
      <c r="C76" s="1"/>
      <c r="D76" s="1"/>
      <c r="E76" s="1"/>
      <c r="F76" s="1"/>
      <c r="G76" s="1"/>
      <c r="H76" s="1"/>
      <c r="N76" s="32">
        <f>SUM(N70:N75)</f>
        <v>0</v>
      </c>
      <c r="O76" s="32">
        <f>SUM(O70:O75)</f>
        <v>0</v>
      </c>
    </row>
    <row r="77" spans="1:16" ht="31" x14ac:dyDescent="0.2">
      <c r="A77" s="355" t="s">
        <v>332</v>
      </c>
      <c r="B77" s="356"/>
      <c r="C77" s="357"/>
      <c r="D77" s="357"/>
      <c r="E77" s="357"/>
      <c r="F77" s="358"/>
      <c r="G77" s="358"/>
      <c r="H77" s="359"/>
    </row>
    <row r="78" spans="1:16" x14ac:dyDescent="0.2">
      <c r="A78" s="360" t="s">
        <v>8</v>
      </c>
      <c r="B78" s="361"/>
      <c r="C78" s="361"/>
      <c r="D78" s="362"/>
      <c r="E78" s="489" t="s">
        <v>23</v>
      </c>
      <c r="F78" s="489"/>
      <c r="G78" s="489"/>
      <c r="H78" s="363"/>
      <c r="K78" s="460"/>
    </row>
    <row r="79" spans="1:16" x14ac:dyDescent="0.2">
      <c r="A79" s="364"/>
      <c r="B79" s="365"/>
      <c r="C79" s="365"/>
      <c r="D79" s="366"/>
      <c r="E79" s="365"/>
      <c r="F79" s="366"/>
      <c r="G79" s="366"/>
      <c r="H79" s="363"/>
    </row>
    <row r="80" spans="1:16" x14ac:dyDescent="0.2">
      <c r="A80" s="367" t="s">
        <v>1</v>
      </c>
      <c r="B80" s="368"/>
      <c r="C80" s="368"/>
      <c r="D80" s="362"/>
      <c r="E80" s="362"/>
      <c r="F80" s="369" t="s">
        <v>2</v>
      </c>
      <c r="G80" s="369" t="s">
        <v>3</v>
      </c>
      <c r="H80" s="370" t="s">
        <v>4</v>
      </c>
    </row>
    <row r="81" spans="1:8" x14ac:dyDescent="0.2">
      <c r="A81" s="371" t="s">
        <v>21</v>
      </c>
      <c r="B81" s="372"/>
      <c r="C81" s="372"/>
      <c r="D81" s="372"/>
      <c r="E81" s="373"/>
      <c r="F81" s="374">
        <v>1</v>
      </c>
      <c r="G81" s="375">
        <v>4000</v>
      </c>
      <c r="H81" s="376">
        <f>IF(F81="",ROUND(1*G81,2),ROUND(F81*G81,2))</f>
        <v>4000</v>
      </c>
    </row>
    <row r="82" spans="1:8" x14ac:dyDescent="0.2">
      <c r="A82" s="377"/>
      <c r="B82" s="378"/>
      <c r="C82" s="378"/>
      <c r="D82" s="378"/>
      <c r="E82" s="379"/>
      <c r="F82" s="380"/>
      <c r="G82" s="381"/>
      <c r="H82" s="382"/>
    </row>
    <row r="83" spans="1:8" x14ac:dyDescent="0.2">
      <c r="A83" s="487"/>
      <c r="B83" s="488"/>
      <c r="C83" s="488"/>
      <c r="D83" s="488"/>
      <c r="E83" s="488"/>
      <c r="F83" s="489" t="s">
        <v>5</v>
      </c>
      <c r="G83" s="489"/>
      <c r="H83" s="383">
        <f>SUM(H81:H82)</f>
        <v>4000</v>
      </c>
    </row>
    <row r="84" spans="1:8" x14ac:dyDescent="0.2">
      <c r="A84" s="367"/>
      <c r="B84" s="365"/>
      <c r="C84" s="365"/>
      <c r="D84" s="365"/>
      <c r="E84" s="365"/>
      <c r="F84" s="368" t="s">
        <v>17</v>
      </c>
      <c r="G84" s="368"/>
      <c r="H84" s="383">
        <f>H83*0.2</f>
        <v>800</v>
      </c>
    </row>
    <row r="85" spans="1:8" ht="16" thickBot="1" x14ac:dyDescent="0.25">
      <c r="A85" s="384"/>
      <c r="B85" s="385"/>
      <c r="C85" s="385"/>
      <c r="D85" s="385"/>
      <c r="E85" s="385"/>
      <c r="F85" s="490" t="s">
        <v>6</v>
      </c>
      <c r="G85" s="490"/>
      <c r="H85" s="386">
        <f>H83+H84</f>
        <v>4800</v>
      </c>
    </row>
    <row r="88" spans="1:8" x14ac:dyDescent="0.2">
      <c r="A88" s="332" t="s">
        <v>846</v>
      </c>
    </row>
    <row r="90" spans="1:8" ht="16" thickBot="1" x14ac:dyDescent="0.25">
      <c r="A90" s="12"/>
      <c r="B90" s="12"/>
      <c r="C90" s="491" t="s">
        <v>24</v>
      </c>
      <c r="D90" s="492"/>
      <c r="F90" s="491" t="s">
        <v>25</v>
      </c>
      <c r="G90" s="492"/>
    </row>
    <row r="91" spans="1:8" x14ac:dyDescent="0.2">
      <c r="A91" s="13" t="s">
        <v>26</v>
      </c>
      <c r="B91" s="14">
        <v>2000</v>
      </c>
      <c r="C91" s="15"/>
      <c r="D91" s="16"/>
      <c r="F91" s="15"/>
      <c r="G91" s="16"/>
    </row>
    <row r="92" spans="1:8" x14ac:dyDescent="0.2">
      <c r="A92" s="12"/>
      <c r="B92" s="12" t="s">
        <v>27</v>
      </c>
      <c r="C92" s="17" t="s">
        <v>28</v>
      </c>
      <c r="D92" s="18" t="s">
        <v>29</v>
      </c>
      <c r="F92" s="17" t="s">
        <v>28</v>
      </c>
      <c r="G92" s="18" t="s">
        <v>29</v>
      </c>
    </row>
    <row r="93" spans="1:8" x14ac:dyDescent="0.2">
      <c r="A93" s="13" t="s">
        <v>30</v>
      </c>
      <c r="B93" s="12"/>
      <c r="C93" s="19"/>
      <c r="D93" s="20"/>
      <c r="F93" s="19"/>
      <c r="G93" s="20"/>
    </row>
    <row r="94" spans="1:8" x14ac:dyDescent="0.2">
      <c r="A94" s="12" t="s">
        <v>31</v>
      </c>
      <c r="B94" s="14">
        <f>$B$91</f>
        <v>2000</v>
      </c>
      <c r="C94" s="22">
        <v>4.0000000000000001E-3</v>
      </c>
      <c r="D94" s="23">
        <f>B94*C94</f>
        <v>8</v>
      </c>
      <c r="F94" s="22">
        <v>0.14149999999999999</v>
      </c>
      <c r="G94" s="23">
        <f>B94*F94</f>
        <v>283</v>
      </c>
    </row>
    <row r="95" spans="1:8" x14ac:dyDescent="0.2">
      <c r="A95" s="12" t="s">
        <v>32</v>
      </c>
      <c r="B95" s="14">
        <f>$B$91</f>
        <v>2000</v>
      </c>
      <c r="C95" s="19">
        <v>6.9000000000000006E-2</v>
      </c>
      <c r="D95" s="20">
        <f t="shared" ref="D95:D97" si="2">B95*C95</f>
        <v>138</v>
      </c>
      <c r="F95" s="19">
        <v>8.5500000000000007E-2</v>
      </c>
      <c r="G95" s="20">
        <f t="shared" ref="G95:G97" si="3">B95*F95</f>
        <v>171</v>
      </c>
    </row>
    <row r="96" spans="1:8" x14ac:dyDescent="0.2">
      <c r="A96" s="12" t="s">
        <v>33</v>
      </c>
      <c r="B96" s="14">
        <f>$B$91</f>
        <v>2000</v>
      </c>
      <c r="C96" s="22">
        <v>1.4999999999999999E-2</v>
      </c>
      <c r="D96" s="23">
        <f t="shared" si="2"/>
        <v>30</v>
      </c>
      <c r="F96" s="22">
        <v>0</v>
      </c>
      <c r="G96" s="23">
        <f t="shared" si="3"/>
        <v>0</v>
      </c>
    </row>
    <row r="97" spans="1:16" x14ac:dyDescent="0.2">
      <c r="A97" s="12" t="s">
        <v>34</v>
      </c>
      <c r="B97" s="14">
        <f>$B$91</f>
        <v>2000</v>
      </c>
      <c r="C97" s="19">
        <v>0</v>
      </c>
      <c r="D97" s="20">
        <f t="shared" si="2"/>
        <v>0</v>
      </c>
      <c r="F97" s="19">
        <v>0.06</v>
      </c>
      <c r="G97" s="20">
        <f t="shared" si="3"/>
        <v>120</v>
      </c>
    </row>
    <row r="98" spans="1:16" x14ac:dyDescent="0.2">
      <c r="A98" s="12"/>
      <c r="B98" s="21"/>
      <c r="C98" s="22"/>
      <c r="D98" s="23"/>
      <c r="F98" s="22"/>
      <c r="G98" s="23"/>
    </row>
    <row r="99" spans="1:16" x14ac:dyDescent="0.2">
      <c r="A99" s="13" t="s">
        <v>35</v>
      </c>
      <c r="B99" s="21"/>
      <c r="C99" s="19"/>
      <c r="D99" s="20"/>
      <c r="F99" s="19"/>
      <c r="G99" s="20"/>
    </row>
    <row r="100" spans="1:16" x14ac:dyDescent="0.2">
      <c r="A100" s="12" t="s">
        <v>36</v>
      </c>
      <c r="B100" s="21">
        <v>2000</v>
      </c>
      <c r="C100" s="22">
        <v>0</v>
      </c>
      <c r="D100" s="23">
        <f>B100*C100</f>
        <v>0</v>
      </c>
      <c r="F100" s="22">
        <v>4.2000000000000003E-2</v>
      </c>
      <c r="G100" s="23">
        <f>B100*F100</f>
        <v>84</v>
      </c>
    </row>
    <row r="101" spans="1:16" x14ac:dyDescent="0.2">
      <c r="A101" s="12"/>
      <c r="B101" s="21"/>
      <c r="C101" s="19"/>
      <c r="D101" s="20"/>
      <c r="F101" s="19"/>
      <c r="G101" s="20"/>
      <c r="J101" t="s">
        <v>196</v>
      </c>
    </row>
    <row r="102" spans="1:16" ht="16" thickBot="1" x14ac:dyDescent="0.25">
      <c r="A102" s="13" t="s">
        <v>37</v>
      </c>
      <c r="B102" s="21"/>
      <c r="C102" s="22"/>
      <c r="D102" s="23"/>
      <c r="F102" s="22"/>
      <c r="G102" s="23"/>
      <c r="J102" s="56" t="s">
        <v>156</v>
      </c>
      <c r="K102" s="56"/>
      <c r="L102" s="57" t="s">
        <v>158</v>
      </c>
      <c r="M102" s="56" t="s">
        <v>159</v>
      </c>
      <c r="N102" s="56" t="s">
        <v>160</v>
      </c>
      <c r="O102" s="56" t="s">
        <v>161</v>
      </c>
      <c r="P102" s="58" t="s">
        <v>162</v>
      </c>
    </row>
    <row r="103" spans="1:16" x14ac:dyDescent="0.2">
      <c r="A103" s="12" t="s">
        <v>38</v>
      </c>
      <c r="B103" s="14">
        <f t="shared" ref="B103" si="4">$B$91</f>
        <v>2000</v>
      </c>
      <c r="C103" s="19">
        <v>4.1500000000000002E-2</v>
      </c>
      <c r="D103" s="20">
        <f t="shared" ref="D103:D104" si="5">B103*C103</f>
        <v>83</v>
      </c>
      <c r="F103" s="19">
        <v>6.2199999999999998E-2</v>
      </c>
      <c r="G103" s="20">
        <f t="shared" ref="G103:G104" si="6">B103*F103</f>
        <v>124.39999999999999</v>
      </c>
      <c r="J103" s="59">
        <v>44561</v>
      </c>
      <c r="K103" s="60"/>
      <c r="L103" s="61">
        <v>641000</v>
      </c>
      <c r="M103" s="60" t="s">
        <v>180</v>
      </c>
      <c r="N103" s="62"/>
      <c r="O103" s="62"/>
      <c r="P103" s="63" t="s">
        <v>181</v>
      </c>
    </row>
    <row r="104" spans="1:16" x14ac:dyDescent="0.2">
      <c r="A104" s="12" t="s">
        <v>39</v>
      </c>
      <c r="B104" s="14">
        <v>0</v>
      </c>
      <c r="C104" s="22">
        <v>9.8599999999999993E-2</v>
      </c>
      <c r="D104" s="23">
        <f t="shared" si="5"/>
        <v>0</v>
      </c>
      <c r="F104" s="22">
        <v>0.14779999999999999</v>
      </c>
      <c r="G104" s="23">
        <f t="shared" si="6"/>
        <v>0</v>
      </c>
      <c r="J104" s="64">
        <v>44561</v>
      </c>
      <c r="K104" s="65"/>
      <c r="L104" s="66">
        <v>431000</v>
      </c>
      <c r="M104" s="65" t="s">
        <v>182</v>
      </c>
      <c r="N104" s="67"/>
      <c r="O104" s="67"/>
      <c r="P104" s="68" t="s">
        <v>183</v>
      </c>
    </row>
    <row r="105" spans="1:16" x14ac:dyDescent="0.2">
      <c r="A105" s="12"/>
      <c r="B105" s="21"/>
      <c r="C105" s="19"/>
      <c r="D105" s="20"/>
      <c r="F105" s="19"/>
      <c r="G105" s="20"/>
      <c r="J105" s="69">
        <v>44561</v>
      </c>
      <c r="K105" s="70"/>
      <c r="L105" s="71">
        <v>437000</v>
      </c>
      <c r="M105" s="70" t="s">
        <v>184</v>
      </c>
      <c r="N105" s="72"/>
      <c r="O105" s="72"/>
      <c r="P105" s="73" t="s">
        <v>185</v>
      </c>
    </row>
    <row r="106" spans="1:16" x14ac:dyDescent="0.2">
      <c r="A106" s="13" t="s">
        <v>40</v>
      </c>
      <c r="B106" s="21"/>
      <c r="C106" s="22"/>
      <c r="D106" s="23"/>
      <c r="F106" s="22"/>
      <c r="G106" s="23"/>
      <c r="J106" s="64">
        <v>44561</v>
      </c>
      <c r="K106" s="65"/>
      <c r="L106" s="66">
        <v>442000</v>
      </c>
      <c r="M106" s="65" t="s">
        <v>186</v>
      </c>
      <c r="N106" s="67"/>
      <c r="O106" s="67"/>
      <c r="P106" s="68" t="s">
        <v>187</v>
      </c>
    </row>
    <row r="107" spans="1:16" x14ac:dyDescent="0.2">
      <c r="A107" s="12" t="s">
        <v>41</v>
      </c>
      <c r="B107" s="21">
        <f>B103*0.9825</f>
        <v>1965</v>
      </c>
      <c r="C107" s="19">
        <v>6.8000000000000005E-2</v>
      </c>
      <c r="D107" s="20">
        <f t="shared" ref="D107:D108" si="7">B107*C107</f>
        <v>133.62</v>
      </c>
      <c r="F107" s="19">
        <v>0</v>
      </c>
      <c r="G107" s="20">
        <f t="shared" ref="G107:G108" si="8">B107*F107</f>
        <v>0</v>
      </c>
      <c r="J107" s="69">
        <v>44561</v>
      </c>
      <c r="K107" s="70"/>
      <c r="L107" s="71">
        <v>421000</v>
      </c>
      <c r="M107" s="70" t="s">
        <v>188</v>
      </c>
      <c r="N107" s="72"/>
      <c r="O107" s="72"/>
      <c r="P107" s="73" t="s">
        <v>189</v>
      </c>
    </row>
    <row r="108" spans="1:16" x14ac:dyDescent="0.2">
      <c r="A108" s="12" t="s">
        <v>42</v>
      </c>
      <c r="B108" s="21">
        <f>B107</f>
        <v>1965</v>
      </c>
      <c r="C108" s="22">
        <v>2.9000000000000001E-2</v>
      </c>
      <c r="D108" s="23">
        <f t="shared" si="7"/>
        <v>56.984999999999999</v>
      </c>
      <c r="F108" s="22">
        <v>0</v>
      </c>
      <c r="G108" s="23">
        <f t="shared" si="8"/>
        <v>0</v>
      </c>
      <c r="J108" s="64">
        <v>44561</v>
      </c>
      <c r="K108" s="65"/>
      <c r="L108" s="66">
        <v>645100</v>
      </c>
      <c r="M108" s="65" t="s">
        <v>190</v>
      </c>
      <c r="N108" s="67"/>
      <c r="O108" s="67"/>
      <c r="P108" s="68" t="s">
        <v>191</v>
      </c>
    </row>
    <row r="109" spans="1:16" x14ac:dyDescent="0.2">
      <c r="A109" s="12"/>
      <c r="B109" s="21"/>
      <c r="C109" s="19"/>
      <c r="D109" s="20"/>
      <c r="F109" s="19"/>
      <c r="G109" s="20"/>
      <c r="J109" s="69">
        <v>44561</v>
      </c>
      <c r="K109" s="70"/>
      <c r="L109" s="71">
        <v>645400</v>
      </c>
      <c r="M109" s="70" t="s">
        <v>192</v>
      </c>
      <c r="N109" s="72"/>
      <c r="O109" s="72"/>
      <c r="P109" s="73" t="s">
        <v>193</v>
      </c>
    </row>
    <row r="110" spans="1:16" x14ac:dyDescent="0.2">
      <c r="A110" s="13" t="s">
        <v>43</v>
      </c>
      <c r="B110" s="21"/>
      <c r="C110" s="22"/>
      <c r="D110" s="23"/>
      <c r="F110" s="22"/>
      <c r="G110" s="23"/>
      <c r="J110" s="64">
        <v>44561</v>
      </c>
      <c r="K110" s="65"/>
      <c r="L110" s="66">
        <v>431000</v>
      </c>
      <c r="M110" s="65" t="s">
        <v>190</v>
      </c>
      <c r="N110" s="67"/>
      <c r="O110" s="67"/>
      <c r="P110" s="68" t="s">
        <v>183</v>
      </c>
    </row>
    <row r="111" spans="1:16" x14ac:dyDescent="0.2">
      <c r="A111" s="12" t="s">
        <v>44</v>
      </c>
      <c r="B111" s="14">
        <f t="shared" ref="B111:B112" si="9">$B$91</f>
        <v>2000</v>
      </c>
      <c r="C111" s="19">
        <v>0</v>
      </c>
      <c r="D111" s="20">
        <f t="shared" ref="D111:D112" si="10">B111*C111</f>
        <v>0</v>
      </c>
      <c r="F111" s="19">
        <v>1E-3</v>
      </c>
      <c r="G111" s="20">
        <f t="shared" ref="G111:G112" si="11">B111*F111</f>
        <v>2</v>
      </c>
      <c r="J111" s="69">
        <v>44561</v>
      </c>
      <c r="K111" s="70"/>
      <c r="L111" s="71">
        <v>645300</v>
      </c>
      <c r="M111" s="70" t="s">
        <v>194</v>
      </c>
      <c r="N111" s="72"/>
      <c r="O111" s="72"/>
      <c r="P111" s="73" t="s">
        <v>195</v>
      </c>
    </row>
    <row r="112" spans="1:16" ht="16" thickBot="1" x14ac:dyDescent="0.25">
      <c r="A112" s="12" t="s">
        <v>45</v>
      </c>
      <c r="B112" s="14">
        <f t="shared" si="9"/>
        <v>2000</v>
      </c>
      <c r="C112" s="22">
        <v>0</v>
      </c>
      <c r="D112" s="23">
        <f t="shared" si="10"/>
        <v>0</v>
      </c>
      <c r="F112" s="24">
        <v>1.6000000000000001E-4</v>
      </c>
      <c r="G112" s="23">
        <f t="shared" si="11"/>
        <v>0.32</v>
      </c>
      <c r="J112" s="64">
        <v>44561</v>
      </c>
      <c r="K112" s="65"/>
      <c r="L112" s="66">
        <v>437000</v>
      </c>
      <c r="M112" s="65" t="s">
        <v>194</v>
      </c>
      <c r="N112" s="67"/>
      <c r="O112" s="67"/>
      <c r="P112" s="68" t="s">
        <v>185</v>
      </c>
    </row>
    <row r="113" spans="1:16" ht="16" thickTop="1" x14ac:dyDescent="0.2">
      <c r="A113" s="12"/>
      <c r="B113" s="21"/>
      <c r="C113" s="19"/>
      <c r="D113" s="20"/>
      <c r="F113" s="19"/>
      <c r="G113" s="20"/>
      <c r="J113" s="251"/>
      <c r="K113" s="252"/>
      <c r="L113" s="252"/>
      <c r="M113" s="252"/>
      <c r="N113" s="333">
        <f>SUBTOTAL(109,'Journal et pièces'!$N$103:$N$112)</f>
        <v>0</v>
      </c>
      <c r="O113" s="333">
        <f>SUBTOTAL(109,'Journal et pièces'!$O$103:$O$112)</f>
        <v>0</v>
      </c>
      <c r="P113" s="85"/>
    </row>
    <row r="114" spans="1:16" x14ac:dyDescent="0.2">
      <c r="A114" s="13" t="s">
        <v>46</v>
      </c>
      <c r="B114" s="21"/>
      <c r="C114" s="25"/>
      <c r="D114" s="26">
        <f>SUM(D93:D113)</f>
        <v>449.60500000000002</v>
      </c>
      <c r="E114" s="27"/>
      <c r="F114" s="25"/>
      <c r="G114" s="26">
        <f>SUM(G93:G113)</f>
        <v>784.72</v>
      </c>
    </row>
    <row r="115" spans="1:16" x14ac:dyDescent="0.2">
      <c r="A115" s="13"/>
      <c r="B115" s="21"/>
      <c r="C115" s="22"/>
      <c r="D115" s="23"/>
      <c r="F115" s="22"/>
      <c r="G115" s="23"/>
    </row>
    <row r="116" spans="1:16" x14ac:dyDescent="0.2">
      <c r="A116" s="13" t="s">
        <v>47</v>
      </c>
      <c r="B116" s="21"/>
      <c r="C116" s="22"/>
      <c r="D116" s="23">
        <f>B91-D114</f>
        <v>1550.395</v>
      </c>
      <c r="F116" s="22"/>
      <c r="G116" s="23"/>
    </row>
    <row r="117" spans="1:16" x14ac:dyDescent="0.2">
      <c r="A117" s="12" t="s">
        <v>48</v>
      </c>
      <c r="B117" s="21">
        <f>D116+D108</f>
        <v>1607.3799999999999</v>
      </c>
      <c r="C117" s="19">
        <v>0.13800000000000001</v>
      </c>
      <c r="D117" s="20">
        <f>B117*C117</f>
        <v>221.81844000000001</v>
      </c>
      <c r="F117" s="19"/>
      <c r="G117" s="20"/>
    </row>
    <row r="118" spans="1:16" x14ac:dyDescent="0.2">
      <c r="A118" s="13" t="s">
        <v>49</v>
      </c>
      <c r="B118" s="21"/>
      <c r="C118" s="28"/>
      <c r="D118" s="29">
        <f>D116-D117</f>
        <v>1328.57656</v>
      </c>
      <c r="F118" s="28"/>
      <c r="G118" s="29"/>
    </row>
    <row r="120" spans="1:16" ht="24" x14ac:dyDescent="0.3">
      <c r="A120" s="30" t="s">
        <v>50</v>
      </c>
    </row>
    <row r="121" spans="1:16" ht="24" x14ac:dyDescent="0.3">
      <c r="A121" s="31">
        <f>B91+G114</f>
        <v>2784.7200000000003</v>
      </c>
      <c r="B121" s="27"/>
    </row>
    <row r="123" spans="1:16" x14ac:dyDescent="0.2">
      <c r="A123" s="332" t="s">
        <v>110</v>
      </c>
    </row>
    <row r="124" spans="1:16" ht="16" thickBot="1" x14ac:dyDescent="0.25"/>
    <row r="125" spans="1:16" s="27" customFormat="1" x14ac:dyDescent="0.2">
      <c r="A125" s="345" t="s">
        <v>67</v>
      </c>
      <c r="B125" s="481" t="s">
        <v>56</v>
      </c>
      <c r="C125" s="481"/>
      <c r="D125" s="482"/>
      <c r="E125" s="483" t="s">
        <v>57</v>
      </c>
      <c r="F125" s="481"/>
      <c r="G125" s="481"/>
      <c r="H125" s="482"/>
    </row>
    <row r="126" spans="1:16" ht="16" x14ac:dyDescent="0.2">
      <c r="A126" s="340" t="s">
        <v>58</v>
      </c>
      <c r="B126" s="341" t="s">
        <v>59</v>
      </c>
      <c r="C126" s="334" t="s">
        <v>60</v>
      </c>
      <c r="D126" s="335" t="s">
        <v>61</v>
      </c>
      <c r="E126" s="340" t="s">
        <v>62</v>
      </c>
      <c r="F126" s="341" t="s">
        <v>63</v>
      </c>
      <c r="G126" s="334" t="s">
        <v>64</v>
      </c>
      <c r="H126" s="335" t="s">
        <v>65</v>
      </c>
    </row>
    <row r="127" spans="1:16" ht="16" thickBot="1" x14ac:dyDescent="0.25">
      <c r="A127" s="340" t="s">
        <v>52</v>
      </c>
      <c r="B127" s="346">
        <v>95</v>
      </c>
      <c r="C127" s="336">
        <f>+Tableau10[[#This Row],[Montant E]]/Tableau10[[#This Row],[Quantité E]]</f>
        <v>189.47368421052633</v>
      </c>
      <c r="D127" s="337">
        <v>18000</v>
      </c>
      <c r="E127" s="340" t="s">
        <v>66</v>
      </c>
      <c r="F127" s="342">
        <v>12</v>
      </c>
      <c r="G127" s="336">
        <f>C129</f>
        <v>190.47619047619048</v>
      </c>
      <c r="H127" s="337">
        <f>Tableau10[[#This Row],[Quantité S]]*Tableau10[[#This Row],[PU S]]</f>
        <v>2285.7142857142858</v>
      </c>
      <c r="J127" s="56" t="s">
        <v>156</v>
      </c>
      <c r="K127" s="56"/>
      <c r="L127" s="57" t="s">
        <v>158</v>
      </c>
      <c r="M127" s="56" t="s">
        <v>159</v>
      </c>
      <c r="N127" s="56" t="s">
        <v>160</v>
      </c>
      <c r="O127" s="56" t="s">
        <v>161</v>
      </c>
      <c r="P127" s="58" t="s">
        <v>162</v>
      </c>
    </row>
    <row r="128" spans="1:16" x14ac:dyDescent="0.2">
      <c r="A128" s="340" t="s">
        <v>54</v>
      </c>
      <c r="B128" s="346">
        <f>+F6</f>
        <v>10</v>
      </c>
      <c r="C128" s="336">
        <f>G6</f>
        <v>200</v>
      </c>
      <c r="D128" s="337">
        <f>H6</f>
        <v>2000</v>
      </c>
      <c r="E128" s="340" t="s">
        <v>53</v>
      </c>
      <c r="F128" s="342">
        <f>+F129-F127</f>
        <v>93</v>
      </c>
      <c r="G128" s="336">
        <f t="shared" ref="G128" si="12">C129</f>
        <v>190.47619047619048</v>
      </c>
      <c r="H128" s="337">
        <f>Tableau10[[#This Row],[Quantité S]]*Tableau10[[#This Row],[PU S]]</f>
        <v>17714.285714285714</v>
      </c>
      <c r="J128" s="59">
        <v>44561</v>
      </c>
      <c r="K128" s="60"/>
      <c r="L128" s="60">
        <v>603200</v>
      </c>
      <c r="M128" s="60" t="s">
        <v>205</v>
      </c>
      <c r="N128" s="62"/>
      <c r="O128" s="62"/>
      <c r="P128" s="63" t="s">
        <v>206</v>
      </c>
    </row>
    <row r="129" spans="1:16" ht="16" thickBot="1" x14ac:dyDescent="0.25">
      <c r="A129" s="343" t="s">
        <v>55</v>
      </c>
      <c r="B129" s="347">
        <f>SUBTOTAL(109,B127:B128)</f>
        <v>105</v>
      </c>
      <c r="C129" s="338">
        <f>+Tableau10[[#This Row],[Montant E]]/Tableau10[[#This Row],[Quantité E]]</f>
        <v>190.47619047619048</v>
      </c>
      <c r="D129" s="339">
        <f>SUBTOTAL(109,D127:D128)</f>
        <v>20000</v>
      </c>
      <c r="E129" s="343" t="s">
        <v>55</v>
      </c>
      <c r="F129" s="344">
        <v>105</v>
      </c>
      <c r="G129" s="338">
        <f>Tableau10[[#This Row],[PU E]]</f>
        <v>190.47619047619048</v>
      </c>
      <c r="H129" s="339">
        <f>Tableau10[[#This Row],[Quantité S]]*Tableau10[[#This Row],[PU S]]</f>
        <v>20000</v>
      </c>
      <c r="J129" s="64">
        <v>44561</v>
      </c>
      <c r="K129" s="65"/>
      <c r="L129" s="65">
        <v>311100</v>
      </c>
      <c r="M129" s="65" t="s">
        <v>205</v>
      </c>
      <c r="N129" s="67"/>
      <c r="O129" s="67"/>
      <c r="P129" s="68" t="s">
        <v>207</v>
      </c>
    </row>
    <row r="130" spans="1:16" x14ac:dyDescent="0.2">
      <c r="J130" s="69">
        <v>44561</v>
      </c>
      <c r="K130" s="70"/>
      <c r="L130" s="70">
        <v>311100</v>
      </c>
      <c r="M130" s="70" t="s">
        <v>208</v>
      </c>
      <c r="N130" s="72"/>
      <c r="O130" s="72"/>
      <c r="P130" s="73" t="s">
        <v>207</v>
      </c>
    </row>
    <row r="131" spans="1:16" x14ac:dyDescent="0.2">
      <c r="A131" t="s">
        <v>51</v>
      </c>
      <c r="J131" s="64">
        <v>44561</v>
      </c>
      <c r="K131" s="65"/>
      <c r="L131" s="65">
        <v>603200</v>
      </c>
      <c r="M131" s="65" t="s">
        <v>208</v>
      </c>
      <c r="N131" s="67"/>
      <c r="O131" s="67"/>
      <c r="P131" s="68" t="s">
        <v>206</v>
      </c>
    </row>
    <row r="132" spans="1:16" ht="16" thickBot="1" x14ac:dyDescent="0.25">
      <c r="J132" s="69">
        <v>44561</v>
      </c>
      <c r="K132" s="70"/>
      <c r="L132" s="70">
        <v>603100</v>
      </c>
      <c r="M132" s="70" t="s">
        <v>209</v>
      </c>
      <c r="N132" s="72"/>
      <c r="O132" s="72"/>
      <c r="P132" s="73" t="s">
        <v>210</v>
      </c>
    </row>
    <row r="133" spans="1:16" x14ac:dyDescent="0.2">
      <c r="A133" s="345" t="s">
        <v>68</v>
      </c>
      <c r="B133" s="481" t="s">
        <v>56</v>
      </c>
      <c r="C133" s="481"/>
      <c r="D133" s="482"/>
      <c r="E133" s="483" t="s">
        <v>57</v>
      </c>
      <c r="F133" s="481"/>
      <c r="G133" s="481"/>
      <c r="H133" s="482"/>
      <c r="J133" s="64">
        <v>44561</v>
      </c>
      <c r="K133" s="65"/>
      <c r="L133" s="65">
        <v>311200</v>
      </c>
      <c r="M133" s="65" t="s">
        <v>209</v>
      </c>
      <c r="N133" s="67"/>
      <c r="O133" s="67"/>
      <c r="P133" s="68" t="s">
        <v>211</v>
      </c>
    </row>
    <row r="134" spans="1:16" ht="16" x14ac:dyDescent="0.2">
      <c r="A134" s="340" t="s">
        <v>58</v>
      </c>
      <c r="B134" s="341" t="s">
        <v>59</v>
      </c>
      <c r="C134" s="334" t="s">
        <v>60</v>
      </c>
      <c r="D134" s="335" t="s">
        <v>61</v>
      </c>
      <c r="E134" s="340" t="s">
        <v>62</v>
      </c>
      <c r="F134" s="341" t="s">
        <v>63</v>
      </c>
      <c r="G134" s="334" t="s">
        <v>64</v>
      </c>
      <c r="H134" s="335" t="s">
        <v>65</v>
      </c>
      <c r="J134" s="69">
        <v>44561</v>
      </c>
      <c r="K134" s="70"/>
      <c r="L134" s="70">
        <v>311200</v>
      </c>
      <c r="M134" s="70" t="s">
        <v>212</v>
      </c>
      <c r="N134" s="72"/>
      <c r="O134" s="72"/>
      <c r="P134" s="73" t="s">
        <v>211</v>
      </c>
    </row>
    <row r="135" spans="1:16" x14ac:dyDescent="0.2">
      <c r="A135" s="340" t="s">
        <v>52</v>
      </c>
      <c r="B135" s="346">
        <v>1210</v>
      </c>
      <c r="C135" s="336">
        <f>+Tableau104[[#This Row],[Montant E]]/Tableau104[[#This Row],[Quantité E]]</f>
        <v>6.0330578512396693</v>
      </c>
      <c r="D135" s="337">
        <v>7300</v>
      </c>
      <c r="E135" s="340" t="s">
        <v>66</v>
      </c>
      <c r="F135" s="342">
        <v>12</v>
      </c>
      <c r="G135" s="336">
        <f>C137</f>
        <v>6.030075187969925</v>
      </c>
      <c r="H135" s="337">
        <f>Tableau104[[#This Row],[Quantité S]]*Tableau104[[#This Row],[PU S]]</f>
        <v>72.360902255639104</v>
      </c>
      <c r="J135" s="64">
        <v>44561</v>
      </c>
      <c r="K135" s="65"/>
      <c r="L135" s="65">
        <v>603100</v>
      </c>
      <c r="M135" s="65" t="s">
        <v>212</v>
      </c>
      <c r="N135" s="67"/>
      <c r="O135" s="67"/>
      <c r="P135" s="68" t="s">
        <v>210</v>
      </c>
    </row>
    <row r="136" spans="1:16" x14ac:dyDescent="0.2">
      <c r="A136" s="340" t="s">
        <v>54</v>
      </c>
      <c r="B136" s="346">
        <f>+F7</f>
        <v>120</v>
      </c>
      <c r="C136" s="336">
        <f>+G7</f>
        <v>6</v>
      </c>
      <c r="D136" s="337">
        <f>+H7</f>
        <v>720</v>
      </c>
      <c r="E136" s="340" t="s">
        <v>53</v>
      </c>
      <c r="F136" s="342">
        <f>1330-12</f>
        <v>1318</v>
      </c>
      <c r="G136" s="336">
        <f t="shared" ref="G136" si="13">C137</f>
        <v>6.030075187969925</v>
      </c>
      <c r="H136" s="337">
        <f>Tableau104[[#This Row],[Quantité S]]*Tableau104[[#This Row],[PU S]]</f>
        <v>7947.6390977443616</v>
      </c>
      <c r="J136" s="69">
        <v>44561</v>
      </c>
      <c r="K136" s="70"/>
      <c r="L136" s="70">
        <v>713000</v>
      </c>
      <c r="M136" s="70" t="s">
        <v>213</v>
      </c>
      <c r="N136" s="72"/>
      <c r="O136" s="72"/>
      <c r="P136" s="73" t="s">
        <v>214</v>
      </c>
    </row>
    <row r="137" spans="1:16" ht="16" thickBot="1" x14ac:dyDescent="0.25">
      <c r="A137" s="343" t="s">
        <v>55</v>
      </c>
      <c r="B137" s="347">
        <f>SUBTOTAL(109,B135:B136)</f>
        <v>1330</v>
      </c>
      <c r="C137" s="338">
        <f>Tableau104[[#This Row],[Montant E]]/Tableau104[[#This Row],[Quantité E]]</f>
        <v>6.030075187969925</v>
      </c>
      <c r="D137" s="339">
        <f>SUBTOTAL(109,D135:D136)</f>
        <v>8020</v>
      </c>
      <c r="E137" s="343" t="s">
        <v>55</v>
      </c>
      <c r="F137" s="344">
        <v>1330</v>
      </c>
      <c r="G137" s="338">
        <f>Tableau104[[#This Row],[PU E]]</f>
        <v>6.030075187969925</v>
      </c>
      <c r="H137" s="339">
        <f>Tableau104[[#This Row],[Quantité S]]*Tableau104[[#This Row],[PU S]]</f>
        <v>8020</v>
      </c>
      <c r="J137" s="64">
        <v>44561</v>
      </c>
      <c r="K137" s="65"/>
      <c r="L137" s="65">
        <v>355000</v>
      </c>
      <c r="M137" s="65" t="s">
        <v>213</v>
      </c>
      <c r="N137" s="67"/>
      <c r="O137" s="67"/>
      <c r="P137" s="68" t="s">
        <v>215</v>
      </c>
    </row>
    <row r="138" spans="1:16" x14ac:dyDescent="0.2">
      <c r="J138" s="69">
        <v>44561</v>
      </c>
      <c r="K138" s="70"/>
      <c r="L138" s="70">
        <v>355000</v>
      </c>
      <c r="M138" s="70" t="s">
        <v>216</v>
      </c>
      <c r="N138" s="72"/>
      <c r="O138" s="72"/>
      <c r="P138" s="73" t="s">
        <v>215</v>
      </c>
    </row>
    <row r="139" spans="1:16" ht="16" thickBot="1" x14ac:dyDescent="0.25">
      <c r="A139" t="s">
        <v>51</v>
      </c>
      <c r="J139" s="64">
        <v>44561</v>
      </c>
      <c r="K139" s="65"/>
      <c r="L139" s="65">
        <v>713000</v>
      </c>
      <c r="M139" s="65" t="s">
        <v>216</v>
      </c>
      <c r="N139" s="67"/>
      <c r="O139" s="67"/>
      <c r="P139" s="68" t="s">
        <v>214</v>
      </c>
    </row>
    <row r="140" spans="1:16" ht="17" thickTop="1" thickBot="1" x14ac:dyDescent="0.25">
      <c r="J140" s="251"/>
      <c r="K140" s="252"/>
      <c r="L140" s="252"/>
      <c r="M140" s="252"/>
      <c r="N140" s="252">
        <f>SUBTOTAL(109,'Journal et pièces'!$N$128:$N$139)</f>
        <v>0</v>
      </c>
      <c r="O140" s="252">
        <f>SUBTOTAL(109,'Journal et pièces'!$O$128:$O$139)</f>
        <v>0</v>
      </c>
      <c r="P140" s="85"/>
    </row>
    <row r="141" spans="1:16" x14ac:dyDescent="0.2">
      <c r="A141" s="345" t="s">
        <v>69</v>
      </c>
      <c r="B141" s="484" t="s">
        <v>56</v>
      </c>
      <c r="C141" s="484"/>
      <c r="D141" s="485"/>
      <c r="E141" s="486" t="s">
        <v>57</v>
      </c>
      <c r="F141" s="484"/>
      <c r="G141" s="484"/>
      <c r="H141" s="485"/>
    </row>
    <row r="142" spans="1:16" ht="16" x14ac:dyDescent="0.2">
      <c r="A142" s="340" t="s">
        <v>58</v>
      </c>
      <c r="B142" s="341" t="s">
        <v>59</v>
      </c>
      <c r="C142" s="334" t="s">
        <v>60</v>
      </c>
      <c r="D142" s="335" t="s">
        <v>61</v>
      </c>
      <c r="E142" s="340" t="s">
        <v>62</v>
      </c>
      <c r="F142" s="341" t="s">
        <v>63</v>
      </c>
      <c r="G142" s="334" t="s">
        <v>64</v>
      </c>
      <c r="H142" s="335" t="s">
        <v>65</v>
      </c>
    </row>
    <row r="143" spans="1:16" x14ac:dyDescent="0.2">
      <c r="A143" s="340" t="s">
        <v>52</v>
      </c>
      <c r="B143" s="346">
        <v>4</v>
      </c>
      <c r="C143" s="336">
        <f>Tableau105[[#This Row],[Montant E]]/Tableau105[[#This Row],[Quantité E]]</f>
        <v>3100</v>
      </c>
      <c r="D143" s="337">
        <v>12400</v>
      </c>
      <c r="E143" s="340" t="s">
        <v>66</v>
      </c>
      <c r="F143" s="342">
        <f>F71+F81</f>
        <v>2</v>
      </c>
      <c r="G143" s="336">
        <f>C145</f>
        <v>3267</v>
      </c>
      <c r="H143" s="337">
        <f>Tableau105[[#This Row],[Quantité S]]*Tableau105[[#This Row],[PU S]]</f>
        <v>6534</v>
      </c>
    </row>
    <row r="144" spans="1:16" x14ac:dyDescent="0.2">
      <c r="A144" s="340" t="s">
        <v>54</v>
      </c>
      <c r="B144" s="346">
        <v>1</v>
      </c>
      <c r="C144" s="336">
        <v>3935</v>
      </c>
      <c r="D144" s="337">
        <f>Tableau105[[#This Row],[Quantité E]]*Tableau105[[#This Row],[PU E]]</f>
        <v>3935</v>
      </c>
      <c r="E144" s="340" t="s">
        <v>53</v>
      </c>
      <c r="F144" s="342">
        <v>3</v>
      </c>
      <c r="G144" s="336">
        <f t="shared" ref="G144" si="14">C145</f>
        <v>3267</v>
      </c>
      <c r="H144" s="337">
        <f>Tableau105[[#This Row],[Quantité S]]*Tableau105[[#This Row],[PU S]]</f>
        <v>9801</v>
      </c>
    </row>
    <row r="145" spans="1:16" ht="16" thickBot="1" x14ac:dyDescent="0.25">
      <c r="A145" s="343" t="s">
        <v>55</v>
      </c>
      <c r="B145" s="347">
        <f>SUBTOTAL(109,B143:B144)</f>
        <v>5</v>
      </c>
      <c r="C145" s="338">
        <f>Tableau105[[#This Row],[Montant E]]/Tableau105[[#This Row],[Quantité E]]</f>
        <v>3267</v>
      </c>
      <c r="D145" s="339">
        <f>SUBTOTAL(109,D143:D144)</f>
        <v>16335</v>
      </c>
      <c r="E145" s="343" t="s">
        <v>55</v>
      </c>
      <c r="F145" s="344">
        <f>SUBTOTAL(109,F143:F144)</f>
        <v>5</v>
      </c>
      <c r="G145" s="338">
        <f>Tableau105[[#This Row],[PU E]]</f>
        <v>3267</v>
      </c>
      <c r="H145" s="339">
        <f>Tableau105[[#This Row],[Quantité S]]*Tableau105[[#This Row],[PU S]]</f>
        <v>16335</v>
      </c>
    </row>
    <row r="147" spans="1:16" x14ac:dyDescent="0.2">
      <c r="A147" s="332" t="s">
        <v>847</v>
      </c>
    </row>
    <row r="148" spans="1:16" x14ac:dyDescent="0.2">
      <c r="A148" s="476" t="s">
        <v>202</v>
      </c>
      <c r="B148" s="476" t="s">
        <v>91</v>
      </c>
      <c r="C148" s="476" t="s">
        <v>91</v>
      </c>
      <c r="D148" s="476" t="s">
        <v>91</v>
      </c>
      <c r="E148" s="476" t="s">
        <v>91</v>
      </c>
      <c r="F148" s="476" t="s">
        <v>91</v>
      </c>
    </row>
    <row r="149" spans="1:16" x14ac:dyDescent="0.2">
      <c r="A149" s="477" t="s">
        <v>197</v>
      </c>
      <c r="B149" s="477" t="s">
        <v>92</v>
      </c>
      <c r="C149" s="477" t="s">
        <v>92</v>
      </c>
      <c r="D149" s="477" t="s">
        <v>92</v>
      </c>
      <c r="E149" s="477" t="s">
        <v>92</v>
      </c>
      <c r="F149" s="477" t="s">
        <v>92</v>
      </c>
    </row>
    <row r="150" spans="1:16" ht="16" thickBot="1" x14ac:dyDescent="0.25">
      <c r="A150" s="478"/>
      <c r="B150" s="478"/>
      <c r="C150" s="478"/>
      <c r="D150" s="479" t="s">
        <v>93</v>
      </c>
      <c r="E150" s="479" t="s">
        <v>93</v>
      </c>
      <c r="F150" s="35">
        <v>-5400</v>
      </c>
      <c r="J150" s="56" t="s">
        <v>156</v>
      </c>
      <c r="K150" s="56"/>
      <c r="L150" s="57" t="s">
        <v>158</v>
      </c>
      <c r="M150" s="56" t="s">
        <v>159</v>
      </c>
      <c r="N150" s="56" t="s">
        <v>160</v>
      </c>
      <c r="O150" s="56" t="s">
        <v>161</v>
      </c>
      <c r="P150" s="58" t="s">
        <v>162</v>
      </c>
    </row>
    <row r="151" spans="1:16" x14ac:dyDescent="0.2">
      <c r="A151" s="36"/>
      <c r="B151" s="36"/>
      <c r="C151" s="36"/>
      <c r="D151" s="480" t="s">
        <v>94</v>
      </c>
      <c r="E151" s="480" t="s">
        <v>94</v>
      </c>
      <c r="F151" s="480" t="s">
        <v>94</v>
      </c>
      <c r="J151" s="59">
        <v>44531</v>
      </c>
      <c r="K151" s="60"/>
      <c r="L151" s="61" t="s">
        <v>218</v>
      </c>
      <c r="M151" s="60" t="s">
        <v>219</v>
      </c>
      <c r="N151" s="62"/>
      <c r="O151" s="62"/>
      <c r="P151" s="63" t="s">
        <v>198</v>
      </c>
    </row>
    <row r="152" spans="1:16" x14ac:dyDescent="0.2">
      <c r="A152" s="37" t="s">
        <v>217</v>
      </c>
      <c r="B152" s="37" t="s">
        <v>96</v>
      </c>
      <c r="C152" s="37" t="s">
        <v>97</v>
      </c>
      <c r="D152" s="37" t="s">
        <v>98</v>
      </c>
      <c r="E152" s="38" t="s">
        <v>99</v>
      </c>
      <c r="J152" s="64">
        <v>44533</v>
      </c>
      <c r="K152" s="65"/>
      <c r="L152" s="66" t="s">
        <v>173</v>
      </c>
      <c r="M152" s="65" t="s">
        <v>170</v>
      </c>
      <c r="N152" s="67"/>
      <c r="O152" s="67"/>
      <c r="P152" s="68" t="s">
        <v>12</v>
      </c>
    </row>
    <row r="153" spans="1:16" x14ac:dyDescent="0.2">
      <c r="A153" s="39">
        <v>44531</v>
      </c>
      <c r="B153" s="40" t="s">
        <v>198</v>
      </c>
      <c r="C153" s="41"/>
      <c r="D153" s="78">
        <v>1200</v>
      </c>
      <c r="E153" s="41">
        <f>+F150+D153</f>
        <v>-4200</v>
      </c>
      <c r="J153" s="69">
        <v>44536</v>
      </c>
      <c r="K153" s="70"/>
      <c r="L153" s="71">
        <v>421000</v>
      </c>
      <c r="M153" s="70" t="s">
        <v>111</v>
      </c>
      <c r="N153" s="461"/>
      <c r="O153" s="72"/>
      <c r="P153" s="73" t="s">
        <v>189</v>
      </c>
    </row>
    <row r="154" spans="1:16" x14ac:dyDescent="0.2">
      <c r="A154" s="39">
        <v>44533</v>
      </c>
      <c r="B154" s="40" t="s">
        <v>170</v>
      </c>
      <c r="C154" s="41"/>
      <c r="D154" s="78">
        <v>7200</v>
      </c>
      <c r="E154" s="41">
        <f>+E153-C154+D154</f>
        <v>3000</v>
      </c>
      <c r="J154" s="64">
        <v>44545</v>
      </c>
      <c r="K154" s="65"/>
      <c r="L154" s="66">
        <v>437000</v>
      </c>
      <c r="M154" s="65" t="s">
        <v>199</v>
      </c>
      <c r="N154" s="67"/>
      <c r="O154" s="67"/>
      <c r="P154" s="68" t="s">
        <v>185</v>
      </c>
    </row>
    <row r="155" spans="1:16" x14ac:dyDescent="0.2">
      <c r="A155" s="42">
        <v>44536</v>
      </c>
      <c r="B155" s="43" t="s">
        <v>111</v>
      </c>
      <c r="C155" s="44">
        <v>1328.58</v>
      </c>
      <c r="D155" s="45"/>
      <c r="E155" s="41">
        <f>+E154-C155+D155</f>
        <v>1671.42</v>
      </c>
      <c r="J155" s="69">
        <v>44551</v>
      </c>
      <c r="K155" s="70"/>
      <c r="L155" s="71">
        <v>448000</v>
      </c>
      <c r="M155" s="70" t="s">
        <v>203</v>
      </c>
      <c r="N155" s="72"/>
      <c r="O155" s="72"/>
      <c r="P155" s="73" t="s">
        <v>220</v>
      </c>
    </row>
    <row r="156" spans="1:16" x14ac:dyDescent="0.2">
      <c r="A156" s="39">
        <v>44545</v>
      </c>
      <c r="B156" s="40" t="s">
        <v>199</v>
      </c>
      <c r="C156" s="78">
        <v>414.8</v>
      </c>
      <c r="D156" s="41"/>
      <c r="E156" s="41">
        <f t="shared" ref="E156:E161" si="15">+E155-C156+D156</f>
        <v>1256.6200000000001</v>
      </c>
      <c r="J156" s="64">
        <v>44531</v>
      </c>
      <c r="K156" s="65"/>
      <c r="L156" s="66">
        <v>164000</v>
      </c>
      <c r="M156" s="65" t="s">
        <v>221</v>
      </c>
      <c r="N156" s="67"/>
      <c r="O156" s="67"/>
      <c r="P156" s="68" t="s">
        <v>222</v>
      </c>
    </row>
    <row r="157" spans="1:16" x14ac:dyDescent="0.2">
      <c r="A157" s="42">
        <v>44551</v>
      </c>
      <c r="B157" s="43" t="s">
        <v>203</v>
      </c>
      <c r="C157" s="79">
        <v>648</v>
      </c>
      <c r="D157" s="44"/>
      <c r="E157" s="41">
        <f t="shared" si="15"/>
        <v>608.62000000000012</v>
      </c>
      <c r="J157" s="69">
        <v>44531</v>
      </c>
      <c r="K157" s="70"/>
      <c r="L157" s="71">
        <v>661100</v>
      </c>
      <c r="M157" s="70" t="s">
        <v>221</v>
      </c>
      <c r="N157" s="72"/>
      <c r="O157" s="72"/>
      <c r="P157" s="73" t="s">
        <v>223</v>
      </c>
    </row>
    <row r="158" spans="1:16" x14ac:dyDescent="0.2">
      <c r="A158" s="42">
        <v>44531</v>
      </c>
      <c r="B158" s="43" t="s">
        <v>112</v>
      </c>
      <c r="C158" s="44">
        <f>D183</f>
        <v>0</v>
      </c>
      <c r="D158" s="45"/>
      <c r="E158" s="41">
        <f t="shared" si="15"/>
        <v>608.62000000000012</v>
      </c>
      <c r="J158" s="64">
        <v>44553</v>
      </c>
      <c r="K158" s="65"/>
      <c r="L158" s="66">
        <v>445510</v>
      </c>
      <c r="M158" s="65" t="s">
        <v>204</v>
      </c>
      <c r="N158" s="462"/>
      <c r="O158" s="67"/>
      <c r="P158" s="68" t="s">
        <v>224</v>
      </c>
    </row>
    <row r="159" spans="1:16" x14ac:dyDescent="0.2">
      <c r="A159" s="42">
        <v>44553</v>
      </c>
      <c r="B159" s="43" t="s">
        <v>204</v>
      </c>
      <c r="C159" s="44">
        <v>2880</v>
      </c>
      <c r="D159" s="45"/>
      <c r="E159" s="41">
        <f t="shared" si="15"/>
        <v>-2271.38</v>
      </c>
      <c r="J159" s="69">
        <v>44554</v>
      </c>
      <c r="K159" s="70"/>
      <c r="L159" s="71" t="s">
        <v>225</v>
      </c>
      <c r="M159" s="70" t="s">
        <v>200</v>
      </c>
      <c r="N159" s="461"/>
      <c r="O159" s="72"/>
      <c r="P159" s="73" t="s">
        <v>200</v>
      </c>
    </row>
    <row r="160" spans="1:16" x14ac:dyDescent="0.2">
      <c r="A160" s="42">
        <v>44554</v>
      </c>
      <c r="B160" s="43" t="s">
        <v>200</v>
      </c>
      <c r="C160" s="44">
        <v>1000</v>
      </c>
      <c r="D160" s="45"/>
      <c r="E160" s="41">
        <f t="shared" si="15"/>
        <v>-3271.38</v>
      </c>
      <c r="J160" s="64">
        <v>44558</v>
      </c>
      <c r="K160" s="65"/>
      <c r="L160" s="66" t="s">
        <v>150</v>
      </c>
      <c r="M160" s="65" t="s">
        <v>106</v>
      </c>
      <c r="N160" s="67"/>
      <c r="O160" s="67"/>
      <c r="P160" s="68" t="s">
        <v>106</v>
      </c>
    </row>
    <row r="161" spans="1:16" ht="16" thickBot="1" x14ac:dyDescent="0.25">
      <c r="A161" s="39">
        <v>44558</v>
      </c>
      <c r="B161" s="40" t="s">
        <v>106</v>
      </c>
      <c r="C161" s="52">
        <v>700</v>
      </c>
      <c r="D161" s="41"/>
      <c r="E161" s="41">
        <f t="shared" si="15"/>
        <v>-3971.38</v>
      </c>
      <c r="J161" s="69">
        <v>44561</v>
      </c>
      <c r="K161" s="70"/>
      <c r="L161" s="71">
        <v>512000</v>
      </c>
      <c r="M161" s="70" t="s">
        <v>226</v>
      </c>
      <c r="N161" s="461"/>
      <c r="O161" s="72"/>
      <c r="P161" s="73" t="s">
        <v>227</v>
      </c>
    </row>
    <row r="162" spans="1:16" ht="16" thickTop="1" x14ac:dyDescent="0.2">
      <c r="A162" s="82"/>
      <c r="B162" s="83" t="s">
        <v>201</v>
      </c>
      <c r="C162" s="84">
        <f>SUM(C153:C161)</f>
        <v>6971.38</v>
      </c>
      <c r="D162" s="84">
        <f>SUM(D153:D161)</f>
        <v>8400</v>
      </c>
      <c r="E162" s="82"/>
      <c r="F162" s="46"/>
      <c r="J162" s="251"/>
      <c r="K162" s="252"/>
      <c r="L162" s="252"/>
      <c r="M162" s="252"/>
      <c r="N162" s="333">
        <f>SUBTOTAL(109,'Journal et pièces'!$N$151:$N$161)</f>
        <v>0</v>
      </c>
      <c r="O162" s="333">
        <f>SUBTOTAL(109,'Journal et pièces'!$O$151:$O$161)</f>
        <v>0</v>
      </c>
      <c r="P162" s="85"/>
    </row>
    <row r="163" spans="1:16" x14ac:dyDescent="0.2">
      <c r="A163" s="80"/>
      <c r="B163" s="80"/>
      <c r="C163" s="80"/>
      <c r="D163" s="81" t="s">
        <v>100</v>
      </c>
      <c r="E163" s="81"/>
      <c r="F163" s="35">
        <f>+F150+D162-C162</f>
        <v>-3971.38</v>
      </c>
    </row>
    <row r="166" spans="1:16" x14ac:dyDescent="0.2">
      <c r="A166" s="332" t="s">
        <v>70</v>
      </c>
    </row>
    <row r="168" spans="1:16" x14ac:dyDescent="0.2">
      <c r="A168" t="s">
        <v>86</v>
      </c>
      <c r="B168" s="32">
        <v>10000</v>
      </c>
    </row>
    <row r="169" spans="1:16" x14ac:dyDescent="0.2">
      <c r="A169" t="s">
        <v>90</v>
      </c>
      <c r="B169" s="34">
        <v>44256</v>
      </c>
    </row>
    <row r="170" spans="1:16" x14ac:dyDescent="0.2">
      <c r="A170" t="s">
        <v>88</v>
      </c>
      <c r="B170" t="s">
        <v>89</v>
      </c>
    </row>
    <row r="172" spans="1:16" x14ac:dyDescent="0.2">
      <c r="A172" t="s">
        <v>87</v>
      </c>
      <c r="E172" t="s">
        <v>71</v>
      </c>
    </row>
    <row r="173" spans="1:16" x14ac:dyDescent="0.2">
      <c r="B173" t="s">
        <v>72</v>
      </c>
      <c r="C173" s="32">
        <v>10000</v>
      </c>
      <c r="E173" t="s">
        <v>73</v>
      </c>
      <c r="F173" t="s">
        <v>104</v>
      </c>
      <c r="G173" s="54"/>
    </row>
    <row r="174" spans="1:16" x14ac:dyDescent="0.2">
      <c r="B174" t="s">
        <v>74</v>
      </c>
      <c r="C174" s="33">
        <v>1.2E-2</v>
      </c>
      <c r="E174" t="s">
        <v>103</v>
      </c>
    </row>
    <row r="175" spans="1:16" x14ac:dyDescent="0.2">
      <c r="B175" t="s">
        <v>75</v>
      </c>
      <c r="C175">
        <v>5</v>
      </c>
      <c r="E175" t="s">
        <v>105</v>
      </c>
    </row>
    <row r="176" spans="1:16" x14ac:dyDescent="0.2">
      <c r="B176" t="s">
        <v>76</v>
      </c>
      <c r="C176">
        <v>4</v>
      </c>
    </row>
    <row r="177" spans="1:7" x14ac:dyDescent="0.2">
      <c r="B177" t="s">
        <v>77</v>
      </c>
      <c r="C177" s="51" t="s">
        <v>113</v>
      </c>
      <c r="E177" t="s">
        <v>78</v>
      </c>
      <c r="G177" s="32">
        <v>317.987841030955</v>
      </c>
    </row>
    <row r="178" spans="1:7" x14ac:dyDescent="0.2">
      <c r="B178" t="s">
        <v>102</v>
      </c>
      <c r="C178">
        <f>C174/4</f>
        <v>3.0000000000000001E-3</v>
      </c>
    </row>
    <row r="179" spans="1:7" x14ac:dyDescent="0.2">
      <c r="A179" t="s">
        <v>79</v>
      </c>
      <c r="B179" t="s">
        <v>80</v>
      </c>
      <c r="C179" t="s">
        <v>81</v>
      </c>
      <c r="D179" t="s">
        <v>82</v>
      </c>
      <c r="E179" t="s">
        <v>83</v>
      </c>
      <c r="F179" t="s">
        <v>84</v>
      </c>
      <c r="G179" t="s">
        <v>85</v>
      </c>
    </row>
    <row r="180" spans="1:7" x14ac:dyDescent="0.2">
      <c r="A180">
        <v>1</v>
      </c>
      <c r="B180" s="34" t="s">
        <v>113</v>
      </c>
      <c r="C180" s="54"/>
      <c r="D180" s="32">
        <f>$G$173</f>
        <v>0</v>
      </c>
      <c r="E180" s="32">
        <f>Tableau2[[#This Row],[Versement total]]-Tableau2[[#This Row],[Intérêts]]</f>
        <v>0</v>
      </c>
      <c r="F180" s="32">
        <f>Tableau2[[#This Row],[Solde initial]]*C178</f>
        <v>0</v>
      </c>
      <c r="G180" s="32">
        <f>Tableau2[[#This Row],[Solde initial]]-Tableau2[[#This Row],[Capital remboursé]]</f>
        <v>0</v>
      </c>
    </row>
    <row r="181" spans="1:7" x14ac:dyDescent="0.2">
      <c r="A181">
        <v>2</v>
      </c>
      <c r="B181" s="34" t="s">
        <v>114</v>
      </c>
      <c r="C181" s="32">
        <f>G180</f>
        <v>0</v>
      </c>
      <c r="D181" s="32">
        <f t="shared" ref="D181:D199" si="16">$G$173</f>
        <v>0</v>
      </c>
      <c r="E181" s="32">
        <f>Tableau2[[#This Row],[Versement total]]-Tableau2[[#This Row],[Intérêts]]</f>
        <v>0</v>
      </c>
      <c r="F181" s="32">
        <f>Tableau2[[#This Row],[Solde initial]]*$C$178</f>
        <v>0</v>
      </c>
      <c r="G181" s="32">
        <f>Tableau2[[#This Row],[Solde initial]]-Tableau2[[#This Row],[Capital remboursé]]</f>
        <v>0</v>
      </c>
    </row>
    <row r="182" spans="1:7" x14ac:dyDescent="0.2">
      <c r="A182">
        <v>3</v>
      </c>
      <c r="B182" s="34" t="s">
        <v>115</v>
      </c>
      <c r="C182" s="32">
        <f t="shared" ref="C182:C199" si="17">G181</f>
        <v>0</v>
      </c>
      <c r="D182" s="32">
        <f t="shared" si="16"/>
        <v>0</v>
      </c>
      <c r="E182" s="32">
        <f>Tableau2[[#This Row],[Versement total]]-Tableau2[[#This Row],[Intérêts]]</f>
        <v>0</v>
      </c>
      <c r="F182" s="32">
        <f>Tableau2[[#This Row],[Solde initial]]*$C$178</f>
        <v>0</v>
      </c>
      <c r="G182" s="32">
        <f>Tableau2[[#This Row],[Solde initial]]-Tableau2[[#This Row],[Capital remboursé]]</f>
        <v>0</v>
      </c>
    </row>
    <row r="183" spans="1:7" x14ac:dyDescent="0.2">
      <c r="A183" s="352">
        <v>4</v>
      </c>
      <c r="B183" s="353" t="s">
        <v>116</v>
      </c>
      <c r="C183" s="354">
        <f t="shared" si="17"/>
        <v>0</v>
      </c>
      <c r="D183" s="354">
        <f t="shared" si="16"/>
        <v>0</v>
      </c>
      <c r="E183" s="354">
        <f>Tableau2[[#This Row],[Versement total]]-Tableau2[[#This Row],[Intérêts]]</f>
        <v>0</v>
      </c>
      <c r="F183" s="354">
        <f>Tableau2[[#This Row],[Solde initial]]*$C$178</f>
        <v>0</v>
      </c>
      <c r="G183" s="354">
        <f>Tableau2[[#This Row],[Solde initial]]-Tableau2[[#This Row],[Capital remboursé]]</f>
        <v>0</v>
      </c>
    </row>
    <row r="184" spans="1:7" x14ac:dyDescent="0.2">
      <c r="A184">
        <v>5</v>
      </c>
      <c r="B184" s="34" t="s">
        <v>117</v>
      </c>
      <c r="C184" s="32">
        <f t="shared" si="17"/>
        <v>0</v>
      </c>
      <c r="D184" s="32">
        <f t="shared" si="16"/>
        <v>0</v>
      </c>
      <c r="E184" s="32">
        <f>Tableau2[[#This Row],[Versement total]]-Tableau2[[#This Row],[Intérêts]]</f>
        <v>0</v>
      </c>
      <c r="F184" s="32">
        <f>Tableau2[[#This Row],[Solde initial]]*$C$178</f>
        <v>0</v>
      </c>
      <c r="G184" s="32">
        <f>Tableau2[[#This Row],[Solde initial]]-Tableau2[[#This Row],[Capital remboursé]]</f>
        <v>0</v>
      </c>
    </row>
    <row r="185" spans="1:7" x14ac:dyDescent="0.2">
      <c r="A185">
        <v>6</v>
      </c>
      <c r="B185" s="34" t="s">
        <v>118</v>
      </c>
      <c r="C185" s="32">
        <f t="shared" si="17"/>
        <v>0</v>
      </c>
      <c r="D185" s="32">
        <f t="shared" si="16"/>
        <v>0</v>
      </c>
      <c r="E185" s="32">
        <f>Tableau2[[#This Row],[Versement total]]-Tableau2[[#This Row],[Intérêts]]</f>
        <v>0</v>
      </c>
      <c r="F185" s="32">
        <f>Tableau2[[#This Row],[Solde initial]]*$C$178</f>
        <v>0</v>
      </c>
      <c r="G185" s="32">
        <f>Tableau2[[#This Row],[Solde initial]]-Tableau2[[#This Row],[Capital remboursé]]</f>
        <v>0</v>
      </c>
    </row>
    <row r="186" spans="1:7" x14ac:dyDescent="0.2">
      <c r="A186">
        <v>7</v>
      </c>
      <c r="B186" s="34" t="s">
        <v>119</v>
      </c>
      <c r="C186" s="32">
        <f t="shared" si="17"/>
        <v>0</v>
      </c>
      <c r="D186" s="32">
        <f t="shared" si="16"/>
        <v>0</v>
      </c>
      <c r="E186" s="32">
        <f>Tableau2[[#This Row],[Versement total]]-Tableau2[[#This Row],[Intérêts]]</f>
        <v>0</v>
      </c>
      <c r="F186" s="32">
        <f>Tableau2[[#This Row],[Solde initial]]*$C$178</f>
        <v>0</v>
      </c>
      <c r="G186" s="32">
        <f>Tableau2[[#This Row],[Solde initial]]-Tableau2[[#This Row],[Capital remboursé]]</f>
        <v>0</v>
      </c>
    </row>
    <row r="187" spans="1:7" x14ac:dyDescent="0.2">
      <c r="A187">
        <v>8</v>
      </c>
      <c r="B187" s="34" t="s">
        <v>120</v>
      </c>
      <c r="C187" s="32">
        <f t="shared" si="17"/>
        <v>0</v>
      </c>
      <c r="D187" s="32">
        <f t="shared" si="16"/>
        <v>0</v>
      </c>
      <c r="E187" s="32">
        <f>Tableau2[[#This Row],[Versement total]]-Tableau2[[#This Row],[Intérêts]]</f>
        <v>0</v>
      </c>
      <c r="F187" s="32">
        <f>Tableau2[[#This Row],[Solde initial]]*$C$178</f>
        <v>0</v>
      </c>
      <c r="G187" s="32">
        <f>Tableau2[[#This Row],[Solde initial]]-Tableau2[[#This Row],[Capital remboursé]]</f>
        <v>0</v>
      </c>
    </row>
    <row r="188" spans="1:7" x14ac:dyDescent="0.2">
      <c r="A188">
        <v>9</v>
      </c>
      <c r="B188" s="34" t="s">
        <v>121</v>
      </c>
      <c r="C188" s="32">
        <f t="shared" si="17"/>
        <v>0</v>
      </c>
      <c r="D188" s="32">
        <f t="shared" si="16"/>
        <v>0</v>
      </c>
      <c r="E188" s="32">
        <f>Tableau2[[#This Row],[Versement total]]-Tableau2[[#This Row],[Intérêts]]</f>
        <v>0</v>
      </c>
      <c r="F188" s="32">
        <f>Tableau2[[#This Row],[Solde initial]]*$C$178</f>
        <v>0</v>
      </c>
      <c r="G188" s="32">
        <f>Tableau2[[#This Row],[Solde initial]]-Tableau2[[#This Row],[Capital remboursé]]</f>
        <v>0</v>
      </c>
    </row>
    <row r="189" spans="1:7" x14ac:dyDescent="0.2">
      <c r="A189">
        <v>10</v>
      </c>
      <c r="B189" s="34" t="s">
        <v>122</v>
      </c>
      <c r="C189" s="32">
        <f t="shared" si="17"/>
        <v>0</v>
      </c>
      <c r="D189" s="32">
        <f t="shared" si="16"/>
        <v>0</v>
      </c>
      <c r="E189" s="32">
        <f>Tableau2[[#This Row],[Versement total]]-Tableau2[[#This Row],[Intérêts]]</f>
        <v>0</v>
      </c>
      <c r="F189" s="32">
        <f>Tableau2[[#This Row],[Solde initial]]*$C$178</f>
        <v>0</v>
      </c>
      <c r="G189" s="32">
        <f>Tableau2[[#This Row],[Solde initial]]-Tableau2[[#This Row],[Capital remboursé]]</f>
        <v>0</v>
      </c>
    </row>
    <row r="190" spans="1:7" x14ac:dyDescent="0.2">
      <c r="A190">
        <v>11</v>
      </c>
      <c r="B190" s="34" t="s">
        <v>123</v>
      </c>
      <c r="C190" s="32">
        <f t="shared" si="17"/>
        <v>0</v>
      </c>
      <c r="D190" s="32">
        <f t="shared" si="16"/>
        <v>0</v>
      </c>
      <c r="E190" s="32">
        <f>Tableau2[[#This Row],[Versement total]]-Tableau2[[#This Row],[Intérêts]]</f>
        <v>0</v>
      </c>
      <c r="F190" s="32">
        <f>Tableau2[[#This Row],[Solde initial]]*$C$178</f>
        <v>0</v>
      </c>
      <c r="G190" s="32">
        <f>Tableau2[[#This Row],[Solde initial]]-Tableau2[[#This Row],[Capital remboursé]]</f>
        <v>0</v>
      </c>
    </row>
    <row r="191" spans="1:7" x14ac:dyDescent="0.2">
      <c r="A191">
        <v>12</v>
      </c>
      <c r="B191" s="34" t="s">
        <v>124</v>
      </c>
      <c r="C191" s="32">
        <f t="shared" si="17"/>
        <v>0</v>
      </c>
      <c r="D191" s="32">
        <f t="shared" si="16"/>
        <v>0</v>
      </c>
      <c r="E191" s="32">
        <f>Tableau2[[#This Row],[Versement total]]-Tableau2[[#This Row],[Intérêts]]</f>
        <v>0</v>
      </c>
      <c r="F191" s="32">
        <f>Tableau2[[#This Row],[Solde initial]]*$C$178</f>
        <v>0</v>
      </c>
      <c r="G191" s="32">
        <f>Tableau2[[#This Row],[Solde initial]]-Tableau2[[#This Row],[Capital remboursé]]</f>
        <v>0</v>
      </c>
    </row>
    <row r="192" spans="1:7" x14ac:dyDescent="0.2">
      <c r="A192">
        <v>13</v>
      </c>
      <c r="B192" s="34" t="s">
        <v>125</v>
      </c>
      <c r="C192" s="32">
        <f t="shared" si="17"/>
        <v>0</v>
      </c>
      <c r="D192" s="32">
        <f t="shared" si="16"/>
        <v>0</v>
      </c>
      <c r="E192" s="32">
        <f>Tableau2[[#This Row],[Versement total]]-Tableau2[[#This Row],[Intérêts]]</f>
        <v>0</v>
      </c>
      <c r="F192" s="32">
        <f>Tableau2[[#This Row],[Solde initial]]*$C$178</f>
        <v>0</v>
      </c>
      <c r="G192" s="32">
        <f>Tableau2[[#This Row],[Solde initial]]-Tableau2[[#This Row],[Capital remboursé]]</f>
        <v>0</v>
      </c>
    </row>
    <row r="193" spans="1:7" x14ac:dyDescent="0.2">
      <c r="A193">
        <v>14</v>
      </c>
      <c r="B193" s="34" t="s">
        <v>126</v>
      </c>
      <c r="C193" s="32">
        <f t="shared" si="17"/>
        <v>0</v>
      </c>
      <c r="D193" s="32">
        <f t="shared" si="16"/>
        <v>0</v>
      </c>
      <c r="E193" s="32">
        <f>Tableau2[[#This Row],[Versement total]]-Tableau2[[#This Row],[Intérêts]]</f>
        <v>0</v>
      </c>
      <c r="F193" s="32">
        <f>Tableau2[[#This Row],[Solde initial]]*$C$178</f>
        <v>0</v>
      </c>
      <c r="G193" s="32">
        <f>Tableau2[[#This Row],[Solde initial]]-Tableau2[[#This Row],[Capital remboursé]]</f>
        <v>0</v>
      </c>
    </row>
    <row r="194" spans="1:7" x14ac:dyDescent="0.2">
      <c r="A194">
        <v>15</v>
      </c>
      <c r="B194" s="34" t="s">
        <v>127</v>
      </c>
      <c r="C194" s="32">
        <f t="shared" si="17"/>
        <v>0</v>
      </c>
      <c r="D194" s="32">
        <f t="shared" si="16"/>
        <v>0</v>
      </c>
      <c r="E194" s="32">
        <f>Tableau2[[#This Row],[Versement total]]-Tableau2[[#This Row],[Intérêts]]</f>
        <v>0</v>
      </c>
      <c r="F194" s="32">
        <f>Tableau2[[#This Row],[Solde initial]]*$C$178</f>
        <v>0</v>
      </c>
      <c r="G194" s="32">
        <f>Tableau2[[#This Row],[Solde initial]]-Tableau2[[#This Row],[Capital remboursé]]</f>
        <v>0</v>
      </c>
    </row>
    <row r="195" spans="1:7" x14ac:dyDescent="0.2">
      <c r="A195">
        <v>16</v>
      </c>
      <c r="B195" s="34" t="s">
        <v>128</v>
      </c>
      <c r="C195" s="32">
        <f t="shared" si="17"/>
        <v>0</v>
      </c>
      <c r="D195" s="32">
        <f t="shared" si="16"/>
        <v>0</v>
      </c>
      <c r="E195" s="32">
        <f>Tableau2[[#This Row],[Versement total]]-Tableau2[[#This Row],[Intérêts]]</f>
        <v>0</v>
      </c>
      <c r="F195" s="32">
        <f>Tableau2[[#This Row],[Solde initial]]*$C$178</f>
        <v>0</v>
      </c>
      <c r="G195" s="32">
        <f>Tableau2[[#This Row],[Solde initial]]-Tableau2[[#This Row],[Capital remboursé]]</f>
        <v>0</v>
      </c>
    </row>
    <row r="196" spans="1:7" x14ac:dyDescent="0.2">
      <c r="A196">
        <v>17</v>
      </c>
      <c r="B196" s="34" t="s">
        <v>129</v>
      </c>
      <c r="C196" s="32">
        <f t="shared" si="17"/>
        <v>0</v>
      </c>
      <c r="D196" s="32">
        <f t="shared" si="16"/>
        <v>0</v>
      </c>
      <c r="E196" s="32">
        <f>Tableau2[[#This Row],[Versement total]]-Tableau2[[#This Row],[Intérêts]]</f>
        <v>0</v>
      </c>
      <c r="F196" s="32">
        <f>Tableau2[[#This Row],[Solde initial]]*$C$178</f>
        <v>0</v>
      </c>
      <c r="G196" s="32">
        <f>Tableau2[[#This Row],[Solde initial]]-Tableau2[[#This Row],[Capital remboursé]]</f>
        <v>0</v>
      </c>
    </row>
    <row r="197" spans="1:7" x14ac:dyDescent="0.2">
      <c r="A197">
        <v>18</v>
      </c>
      <c r="B197" s="34" t="s">
        <v>130</v>
      </c>
      <c r="C197" s="32">
        <f t="shared" si="17"/>
        <v>0</v>
      </c>
      <c r="D197" s="32">
        <f t="shared" si="16"/>
        <v>0</v>
      </c>
      <c r="E197" s="32">
        <f>Tableau2[[#This Row],[Versement total]]-Tableau2[[#This Row],[Intérêts]]</f>
        <v>0</v>
      </c>
      <c r="F197" s="32">
        <f>Tableau2[[#This Row],[Solde initial]]*$C$178</f>
        <v>0</v>
      </c>
      <c r="G197" s="32">
        <f>Tableau2[[#This Row],[Solde initial]]-Tableau2[[#This Row],[Capital remboursé]]</f>
        <v>0</v>
      </c>
    </row>
    <row r="198" spans="1:7" x14ac:dyDescent="0.2">
      <c r="A198">
        <v>19</v>
      </c>
      <c r="B198" s="34" t="s">
        <v>131</v>
      </c>
      <c r="C198" s="32">
        <f t="shared" si="17"/>
        <v>0</v>
      </c>
      <c r="D198" s="32">
        <f t="shared" si="16"/>
        <v>0</v>
      </c>
      <c r="E198" s="32">
        <f>Tableau2[[#This Row],[Versement total]]-Tableau2[[#This Row],[Intérêts]]</f>
        <v>0</v>
      </c>
      <c r="F198" s="32">
        <f>Tableau2[[#This Row],[Solde initial]]*$C$178</f>
        <v>0</v>
      </c>
      <c r="G198" s="32">
        <f>Tableau2[[#This Row],[Solde initial]]-Tableau2[[#This Row],[Capital remboursé]]</f>
        <v>0</v>
      </c>
    </row>
    <row r="199" spans="1:7" x14ac:dyDescent="0.2">
      <c r="A199">
        <v>20</v>
      </c>
      <c r="B199" s="34" t="s">
        <v>132</v>
      </c>
      <c r="C199" s="32">
        <f t="shared" si="17"/>
        <v>0</v>
      </c>
      <c r="D199" s="32">
        <f t="shared" si="16"/>
        <v>0</v>
      </c>
      <c r="E199" s="32">
        <f>Tableau2[[#This Row],[Solde initial]]-Tableau2[[#This Row],[Intérêts]]+1.54</f>
        <v>1.54</v>
      </c>
      <c r="F199" s="32">
        <f>Tableau2[[#This Row],[Solde initial]]*$C$178</f>
        <v>0</v>
      </c>
      <c r="G199" s="32">
        <f>Tableau2[[#This Row],[Solde initial]]-Tableau2[[#This Row],[Capital remboursé]]</f>
        <v>-1.54</v>
      </c>
    </row>
    <row r="200" spans="1:7" x14ac:dyDescent="0.2">
      <c r="B200" s="34"/>
      <c r="C200" s="50"/>
      <c r="D200" s="50"/>
      <c r="E200" s="50">
        <f>SUBTOTAL(109,Tableau2[Capital remboursé])</f>
        <v>1.54</v>
      </c>
      <c r="F200" s="50">
        <f>SUBTOTAL(109,Tableau2[Intérêts])</f>
        <v>0</v>
      </c>
      <c r="G200" s="50"/>
    </row>
    <row r="203" spans="1:7" x14ac:dyDescent="0.2">
      <c r="E203" s="53" t="s">
        <v>133</v>
      </c>
      <c r="F203" t="s">
        <v>134</v>
      </c>
      <c r="G203" s="47">
        <f>C173</f>
        <v>10000</v>
      </c>
    </row>
    <row r="204" spans="1:7" x14ac:dyDescent="0.2">
      <c r="D204" s="47"/>
      <c r="E204" s="53" t="s">
        <v>135</v>
      </c>
      <c r="F204" s="48" t="s">
        <v>134</v>
      </c>
      <c r="G204" t="s">
        <v>136</v>
      </c>
    </row>
    <row r="205" spans="1:7" x14ac:dyDescent="0.2">
      <c r="E205" s="53" t="s">
        <v>137</v>
      </c>
      <c r="F205" t="s">
        <v>134</v>
      </c>
      <c r="G205" t="s">
        <v>138</v>
      </c>
    </row>
    <row r="206" spans="1:7" x14ac:dyDescent="0.2">
      <c r="E206" s="53"/>
    </row>
    <row r="207" spans="1:7" x14ac:dyDescent="0.2">
      <c r="E207" s="53"/>
      <c r="F207" t="s">
        <v>139</v>
      </c>
    </row>
    <row r="208" spans="1:7" x14ac:dyDescent="0.2">
      <c r="E208" s="53"/>
    </row>
    <row r="209" spans="3:5" x14ac:dyDescent="0.2">
      <c r="C209" s="49"/>
      <c r="E209" s="53"/>
    </row>
    <row r="210" spans="3:5" x14ac:dyDescent="0.2">
      <c r="E210" s="53"/>
    </row>
    <row r="211" spans="3:5" x14ac:dyDescent="0.2">
      <c r="E211" s="53"/>
    </row>
    <row r="232" spans="1:16" x14ac:dyDescent="0.2">
      <c r="A232" s="332" t="s">
        <v>848</v>
      </c>
    </row>
    <row r="233" spans="1:16" x14ac:dyDescent="0.2">
      <c r="A233" s="229" t="s">
        <v>805</v>
      </c>
      <c r="B233" s="227"/>
      <c r="C233" s="227"/>
      <c r="D233" s="227"/>
      <c r="E233" s="227" t="s">
        <v>809</v>
      </c>
      <c r="F233" s="227"/>
      <c r="G233" s="227"/>
      <c r="H233" s="227"/>
      <c r="I233" s="227"/>
      <c r="J233" s="227"/>
    </row>
    <row r="234" spans="1:16" x14ac:dyDescent="0.2">
      <c r="A234" s="226" t="s">
        <v>798</v>
      </c>
      <c r="B234" s="242">
        <v>44531</v>
      </c>
      <c r="C234" s="227"/>
      <c r="D234" s="228"/>
      <c r="E234" s="227"/>
      <c r="F234" s="227"/>
      <c r="G234" s="227"/>
      <c r="H234" s="227"/>
      <c r="I234" s="227"/>
      <c r="J234" s="227"/>
    </row>
    <row r="235" spans="1:16" x14ac:dyDescent="0.2">
      <c r="A235" s="226" t="s">
        <v>799</v>
      </c>
      <c r="B235" s="242">
        <v>44531</v>
      </c>
      <c r="C235" s="227"/>
      <c r="D235" s="228"/>
      <c r="E235" s="227"/>
      <c r="F235" s="227"/>
      <c r="G235" s="227"/>
      <c r="H235" s="227"/>
      <c r="I235" s="227"/>
      <c r="J235" s="227"/>
    </row>
    <row r="236" spans="1:16" x14ac:dyDescent="0.2">
      <c r="A236" s="226" t="s">
        <v>800</v>
      </c>
      <c r="B236" s="227" t="s">
        <v>806</v>
      </c>
      <c r="C236" s="227"/>
      <c r="D236" s="227"/>
      <c r="E236" s="230"/>
      <c r="F236" s="227"/>
      <c r="G236" s="227"/>
      <c r="H236" s="231"/>
      <c r="I236" s="232"/>
      <c r="J236" s="233"/>
    </row>
    <row r="237" spans="1:16" x14ac:dyDescent="0.2">
      <c r="A237" s="226" t="s">
        <v>807</v>
      </c>
      <c r="B237" s="465"/>
      <c r="C237" s="227"/>
      <c r="D237" s="227"/>
      <c r="E237" s="234"/>
      <c r="F237" s="227"/>
      <c r="G237" s="227"/>
      <c r="H237" s="235"/>
      <c r="I237" s="227"/>
      <c r="J237" s="227"/>
    </row>
    <row r="238" spans="1:16" ht="16" thickBot="1" x14ac:dyDescent="0.25">
      <c r="A238" s="236"/>
      <c r="B238" s="473" t="s">
        <v>801</v>
      </c>
      <c r="C238" s="474"/>
      <c r="D238" s="474"/>
      <c r="E238" s="475"/>
      <c r="J238" s="56" t="s">
        <v>156</v>
      </c>
      <c r="K238" s="56" t="s">
        <v>157</v>
      </c>
      <c r="L238" s="57" t="s">
        <v>158</v>
      </c>
      <c r="M238" s="56" t="s">
        <v>159</v>
      </c>
      <c r="N238" s="56" t="s">
        <v>160</v>
      </c>
      <c r="O238" s="56" t="s">
        <v>161</v>
      </c>
      <c r="P238" s="58" t="s">
        <v>162</v>
      </c>
    </row>
    <row r="239" spans="1:16" x14ac:dyDescent="0.2">
      <c r="A239" s="237" t="s">
        <v>95</v>
      </c>
      <c r="B239" s="238" t="s">
        <v>802</v>
      </c>
      <c r="C239" s="238" t="s">
        <v>27</v>
      </c>
      <c r="D239" s="238" t="s">
        <v>803</v>
      </c>
      <c r="E239" s="238" t="s">
        <v>804</v>
      </c>
      <c r="F239" s="249" t="s">
        <v>812</v>
      </c>
      <c r="J239" s="59">
        <v>44561</v>
      </c>
      <c r="K239" s="60"/>
      <c r="L239" s="60">
        <v>681000</v>
      </c>
      <c r="M239" s="60" t="s">
        <v>814</v>
      </c>
      <c r="N239" s="62"/>
      <c r="O239" s="62"/>
      <c r="P239" s="63" t="s">
        <v>815</v>
      </c>
    </row>
    <row r="240" spans="1:16" x14ac:dyDescent="0.2">
      <c r="A240" s="239">
        <v>2021</v>
      </c>
      <c r="B240" s="466"/>
      <c r="C240" s="467"/>
      <c r="D240" s="244">
        <f>C240*B240*30/360</f>
        <v>0</v>
      </c>
      <c r="E240" s="244">
        <f>D240</f>
        <v>0</v>
      </c>
      <c r="F240" s="244">
        <f>+C240-E240</f>
        <v>0</v>
      </c>
      <c r="J240" s="64">
        <v>44561</v>
      </c>
      <c r="K240" s="65"/>
      <c r="L240" s="65">
        <v>280500</v>
      </c>
      <c r="M240" s="65" t="s">
        <v>814</v>
      </c>
      <c r="N240" s="67"/>
      <c r="O240" s="67"/>
      <c r="P240" s="68" t="s">
        <v>632</v>
      </c>
    </row>
    <row r="241" spans="1:16" x14ac:dyDescent="0.2">
      <c r="A241" s="239">
        <v>2022</v>
      </c>
      <c r="B241" s="245">
        <f>B240</f>
        <v>0</v>
      </c>
      <c r="C241" s="244">
        <f>C240</f>
        <v>0</v>
      </c>
      <c r="D241" s="244">
        <f>C241*B241</f>
        <v>0</v>
      </c>
      <c r="E241" s="244">
        <f>E240+D241</f>
        <v>0</v>
      </c>
      <c r="F241" s="244">
        <f t="shared" ref="F241:F244" si="18">+C241-E241</f>
        <v>0</v>
      </c>
      <c r="J241" s="69">
        <v>44561</v>
      </c>
      <c r="K241" s="70"/>
      <c r="L241" s="70">
        <v>281500</v>
      </c>
      <c r="M241" s="70" t="s">
        <v>814</v>
      </c>
      <c r="N241" s="72"/>
      <c r="O241" s="72"/>
      <c r="P241" s="73" t="s">
        <v>638</v>
      </c>
    </row>
    <row r="242" spans="1:16" x14ac:dyDescent="0.2">
      <c r="A242" s="239">
        <v>2023</v>
      </c>
      <c r="B242" s="246">
        <f>B241</f>
        <v>0</v>
      </c>
      <c r="C242" s="244">
        <f t="shared" ref="C242:C245" si="19">C241</f>
        <v>0</v>
      </c>
      <c r="D242" s="244">
        <f t="shared" ref="D242:D244" si="20">C242*B242</f>
        <v>0</v>
      </c>
      <c r="E242" s="244">
        <f t="shared" ref="E242:E245" si="21">E241+D242</f>
        <v>0</v>
      </c>
      <c r="F242" s="244">
        <f t="shared" si="18"/>
        <v>0</v>
      </c>
      <c r="J242" s="64">
        <v>44561</v>
      </c>
      <c r="K242" s="65"/>
      <c r="L242" s="65">
        <v>281800</v>
      </c>
      <c r="M242" s="65" t="s">
        <v>814</v>
      </c>
      <c r="N242" s="67"/>
      <c r="O242" s="67"/>
      <c r="P242" s="68" t="s">
        <v>640</v>
      </c>
    </row>
    <row r="243" spans="1:16" x14ac:dyDescent="0.2">
      <c r="A243" s="239">
        <v>2024</v>
      </c>
      <c r="B243" s="246">
        <f t="shared" ref="B243:B245" si="22">B242</f>
        <v>0</v>
      </c>
      <c r="C243" s="244">
        <f t="shared" si="19"/>
        <v>0</v>
      </c>
      <c r="D243" s="244">
        <f t="shared" si="20"/>
        <v>0</v>
      </c>
      <c r="E243" s="244">
        <f t="shared" si="21"/>
        <v>0</v>
      </c>
      <c r="F243" s="244">
        <f t="shared" si="18"/>
        <v>0</v>
      </c>
      <c r="J243" s="69">
        <v>44561</v>
      </c>
      <c r="K243" s="70"/>
      <c r="L243" s="70">
        <v>681000</v>
      </c>
      <c r="M243" s="70" t="s">
        <v>816</v>
      </c>
      <c r="N243" s="72"/>
      <c r="O243" s="72"/>
      <c r="P243" s="73" t="s">
        <v>815</v>
      </c>
    </row>
    <row r="244" spans="1:16" x14ac:dyDescent="0.2">
      <c r="A244" s="239">
        <v>2025</v>
      </c>
      <c r="B244" s="246">
        <f t="shared" si="22"/>
        <v>0</v>
      </c>
      <c r="C244" s="244">
        <f t="shared" si="19"/>
        <v>0</v>
      </c>
      <c r="D244" s="244">
        <f t="shared" si="20"/>
        <v>0</v>
      </c>
      <c r="E244" s="244">
        <f t="shared" si="21"/>
        <v>0</v>
      </c>
      <c r="F244" s="244">
        <f t="shared" si="18"/>
        <v>0</v>
      </c>
      <c r="J244" s="64">
        <v>44561</v>
      </c>
      <c r="K244" s="65"/>
      <c r="L244" s="65">
        <v>281500</v>
      </c>
      <c r="M244" s="65" t="s">
        <v>816</v>
      </c>
      <c r="N244" s="67"/>
      <c r="O244" s="67"/>
      <c r="P244" s="68" t="s">
        <v>638</v>
      </c>
    </row>
    <row r="245" spans="1:16" x14ac:dyDescent="0.2">
      <c r="A245" s="239">
        <v>2026</v>
      </c>
      <c r="B245" s="246">
        <f t="shared" si="22"/>
        <v>0</v>
      </c>
      <c r="C245" s="244">
        <f t="shared" si="19"/>
        <v>0</v>
      </c>
      <c r="D245" s="244">
        <f>C245-E244</f>
        <v>0</v>
      </c>
      <c r="E245" s="244">
        <f t="shared" si="21"/>
        <v>0</v>
      </c>
      <c r="F245" s="250" t="s">
        <v>813</v>
      </c>
      <c r="J245" s="69">
        <v>44561</v>
      </c>
      <c r="K245" s="70"/>
      <c r="L245" s="70">
        <v>681000</v>
      </c>
      <c r="M245" s="70" t="s">
        <v>816</v>
      </c>
      <c r="N245" s="72"/>
      <c r="O245" s="72"/>
      <c r="P245" s="73" t="s">
        <v>815</v>
      </c>
    </row>
    <row r="246" spans="1:16" ht="17" thickBot="1" x14ac:dyDescent="0.25">
      <c r="A246" s="240"/>
      <c r="B246" s="241"/>
      <c r="C246" s="241"/>
      <c r="D246" s="247">
        <f>SUM(D240:D245)</f>
        <v>0</v>
      </c>
      <c r="E246" s="241"/>
      <c r="F246" s="241"/>
      <c r="J246" s="64">
        <v>44561</v>
      </c>
      <c r="K246" s="65"/>
      <c r="L246" s="65">
        <v>281500</v>
      </c>
      <c r="M246" s="65" t="s">
        <v>816</v>
      </c>
      <c r="N246" s="67"/>
      <c r="O246" s="67"/>
      <c r="P246" s="68" t="s">
        <v>638</v>
      </c>
    </row>
    <row r="247" spans="1:16" x14ac:dyDescent="0.2">
      <c r="J247" s="69">
        <v>44561</v>
      </c>
      <c r="K247" s="70"/>
      <c r="L247" s="70">
        <v>687300</v>
      </c>
      <c r="M247" s="70" t="s">
        <v>817</v>
      </c>
      <c r="N247" s="72"/>
      <c r="O247" s="72"/>
      <c r="P247" s="73" t="s">
        <v>818</v>
      </c>
    </row>
    <row r="248" spans="1:16" x14ac:dyDescent="0.2">
      <c r="A248" s="229" t="s">
        <v>805</v>
      </c>
      <c r="B248" s="227"/>
      <c r="C248" s="227"/>
      <c r="D248" s="227"/>
      <c r="J248" s="64">
        <v>44561</v>
      </c>
      <c r="K248" s="65"/>
      <c r="L248" s="65">
        <v>391110</v>
      </c>
      <c r="M248" s="65" t="s">
        <v>817</v>
      </c>
      <c r="N248" s="67"/>
      <c r="O248" s="67"/>
      <c r="P248" s="68" t="s">
        <v>211</v>
      </c>
    </row>
    <row r="249" spans="1:16" x14ac:dyDescent="0.2">
      <c r="A249" s="226" t="s">
        <v>798</v>
      </c>
      <c r="B249" s="242">
        <v>44256</v>
      </c>
      <c r="C249" s="227"/>
      <c r="D249" s="228"/>
      <c r="E249" s="227" t="s">
        <v>810</v>
      </c>
      <c r="J249" s="69">
        <v>44561</v>
      </c>
      <c r="K249" s="70"/>
      <c r="L249" s="70">
        <v>687500</v>
      </c>
      <c r="M249" s="70" t="s">
        <v>828</v>
      </c>
      <c r="N249" s="72"/>
      <c r="O249" s="72"/>
      <c r="P249" s="73" t="s">
        <v>819</v>
      </c>
    </row>
    <row r="250" spans="1:16" ht="16" thickBot="1" x14ac:dyDescent="0.25">
      <c r="A250" s="226" t="s">
        <v>799</v>
      </c>
      <c r="B250" s="242">
        <v>44256</v>
      </c>
      <c r="C250" s="227"/>
      <c r="D250" s="228"/>
      <c r="E250" s="227"/>
      <c r="J250" s="64">
        <v>44561</v>
      </c>
      <c r="K250" s="65"/>
      <c r="L250" s="65">
        <v>151100</v>
      </c>
      <c r="M250" s="65" t="s">
        <v>828</v>
      </c>
      <c r="N250" s="67"/>
      <c r="O250" s="67"/>
      <c r="P250" s="68" t="s">
        <v>820</v>
      </c>
    </row>
    <row r="251" spans="1:16" ht="16" thickTop="1" x14ac:dyDescent="0.2">
      <c r="A251" s="226" t="s">
        <v>800</v>
      </c>
      <c r="B251" s="227" t="s">
        <v>811</v>
      </c>
      <c r="C251" s="227"/>
      <c r="D251" s="227"/>
      <c r="E251" s="230"/>
      <c r="J251" s="251"/>
      <c r="K251" s="252"/>
      <c r="L251" s="252"/>
      <c r="M251" s="252"/>
      <c r="N251" s="252">
        <f>SUBTOTAL(109,'Journal et pièces'!$N$239:$N$250)</f>
        <v>0</v>
      </c>
      <c r="O251" s="252">
        <f>SUBTOTAL(109,'Journal et pièces'!$O$239:$O$250)</f>
        <v>0</v>
      </c>
      <c r="P251" s="85"/>
    </row>
    <row r="252" spans="1:16" x14ac:dyDescent="0.2">
      <c r="A252" s="226" t="s">
        <v>807</v>
      </c>
      <c r="B252" s="243">
        <v>10000</v>
      </c>
      <c r="C252" s="227"/>
      <c r="D252" s="227"/>
      <c r="E252" s="234"/>
    </row>
    <row r="253" spans="1:16" x14ac:dyDescent="0.2">
      <c r="A253" s="236"/>
      <c r="B253" s="473" t="s">
        <v>801</v>
      </c>
      <c r="C253" s="474"/>
      <c r="D253" s="474"/>
      <c r="E253" s="475"/>
    </row>
    <row r="254" spans="1:16" x14ac:dyDescent="0.2">
      <c r="A254" s="237" t="s">
        <v>95</v>
      </c>
      <c r="B254" s="238" t="s">
        <v>802</v>
      </c>
      <c r="C254" s="238" t="s">
        <v>27</v>
      </c>
      <c r="D254" s="238" t="s">
        <v>803</v>
      </c>
      <c r="E254" s="238" t="s">
        <v>804</v>
      </c>
      <c r="F254" s="249" t="s">
        <v>812</v>
      </c>
    </row>
    <row r="255" spans="1:16" x14ac:dyDescent="0.2">
      <c r="A255" s="239">
        <v>2021</v>
      </c>
      <c r="B255" s="466"/>
      <c r="C255" s="467"/>
      <c r="D255" s="244">
        <f>C255*B255*10/12</f>
        <v>0</v>
      </c>
      <c r="E255" s="244">
        <f>D255</f>
        <v>0</v>
      </c>
      <c r="F255" s="244">
        <f>+C255-E255</f>
        <v>0</v>
      </c>
    </row>
    <row r="256" spans="1:16" x14ac:dyDescent="0.2">
      <c r="A256" s="239">
        <v>2022</v>
      </c>
      <c r="B256" s="245">
        <f>B255</f>
        <v>0</v>
      </c>
      <c r="C256" s="244">
        <f>C255</f>
        <v>0</v>
      </c>
      <c r="D256" s="244">
        <f t="shared" ref="D256:D261" si="23">C256*B256</f>
        <v>0</v>
      </c>
      <c r="E256" s="244">
        <f>E255+D256</f>
        <v>0</v>
      </c>
      <c r="F256" s="244">
        <f t="shared" ref="F256:F261" si="24">+C256-E256</f>
        <v>0</v>
      </c>
    </row>
    <row r="257" spans="1:6" x14ac:dyDescent="0.2">
      <c r="A257" s="239">
        <v>2023</v>
      </c>
      <c r="B257" s="245">
        <f t="shared" ref="B257:B262" si="25">B256</f>
        <v>0</v>
      </c>
      <c r="C257" s="244">
        <f t="shared" ref="C257:C262" si="26">C256</f>
        <v>0</v>
      </c>
      <c r="D257" s="244">
        <f t="shared" si="23"/>
        <v>0</v>
      </c>
      <c r="E257" s="244">
        <f t="shared" ref="E257:E262" si="27">E256+D257</f>
        <v>0</v>
      </c>
      <c r="F257" s="244">
        <f t="shared" si="24"/>
        <v>0</v>
      </c>
    </row>
    <row r="258" spans="1:6" x14ac:dyDescent="0.2">
      <c r="A258" s="239">
        <v>2024</v>
      </c>
      <c r="B258" s="245">
        <f t="shared" si="25"/>
        <v>0</v>
      </c>
      <c r="C258" s="244">
        <f t="shared" si="26"/>
        <v>0</v>
      </c>
      <c r="D258" s="244">
        <f t="shared" si="23"/>
        <v>0</v>
      </c>
      <c r="E258" s="244">
        <f t="shared" si="27"/>
        <v>0</v>
      </c>
      <c r="F258" s="244">
        <f t="shared" si="24"/>
        <v>0</v>
      </c>
    </row>
    <row r="259" spans="1:6" x14ac:dyDescent="0.2">
      <c r="A259" s="239">
        <v>2025</v>
      </c>
      <c r="B259" s="245">
        <f t="shared" si="25"/>
        <v>0</v>
      </c>
      <c r="C259" s="244">
        <f t="shared" si="26"/>
        <v>0</v>
      </c>
      <c r="D259" s="244">
        <f t="shared" si="23"/>
        <v>0</v>
      </c>
      <c r="E259" s="244">
        <f t="shared" si="27"/>
        <v>0</v>
      </c>
      <c r="F259" s="244">
        <f t="shared" si="24"/>
        <v>0</v>
      </c>
    </row>
    <row r="260" spans="1:6" x14ac:dyDescent="0.2">
      <c r="A260" s="239">
        <v>2026</v>
      </c>
      <c r="B260" s="245">
        <f t="shared" si="25"/>
        <v>0</v>
      </c>
      <c r="C260" s="244">
        <f t="shared" si="26"/>
        <v>0</v>
      </c>
      <c r="D260" s="244">
        <f t="shared" si="23"/>
        <v>0</v>
      </c>
      <c r="E260" s="244">
        <f t="shared" si="27"/>
        <v>0</v>
      </c>
      <c r="F260" s="244">
        <f t="shared" si="24"/>
        <v>0</v>
      </c>
    </row>
    <row r="261" spans="1:6" x14ac:dyDescent="0.2">
      <c r="A261" s="239">
        <v>2027</v>
      </c>
      <c r="B261" s="245">
        <f t="shared" si="25"/>
        <v>0</v>
      </c>
      <c r="C261" s="244">
        <f>C257</f>
        <v>0</v>
      </c>
      <c r="D261" s="244">
        <f t="shared" si="23"/>
        <v>0</v>
      </c>
      <c r="E261" s="244">
        <f t="shared" si="27"/>
        <v>0</v>
      </c>
      <c r="F261" s="244">
        <f t="shared" si="24"/>
        <v>0</v>
      </c>
    </row>
    <row r="262" spans="1:6" x14ac:dyDescent="0.2">
      <c r="A262" s="239">
        <v>2028</v>
      </c>
      <c r="B262" s="245">
        <f t="shared" si="25"/>
        <v>0</v>
      </c>
      <c r="C262" s="244">
        <f t="shared" si="26"/>
        <v>0</v>
      </c>
      <c r="D262" s="244">
        <f>C262-E261</f>
        <v>0</v>
      </c>
      <c r="E262" s="244">
        <f t="shared" si="27"/>
        <v>0</v>
      </c>
      <c r="F262" s="250" t="s">
        <v>813</v>
      </c>
    </row>
    <row r="263" spans="1:6" ht="17" thickBot="1" x14ac:dyDescent="0.25">
      <c r="A263" s="240"/>
      <c r="B263" s="241"/>
      <c r="C263" s="241"/>
      <c r="D263" s="248">
        <f>SUM(D255:D262)</f>
        <v>0</v>
      </c>
      <c r="E263" s="241"/>
      <c r="F263" s="241"/>
    </row>
    <row r="265" spans="1:6" x14ac:dyDescent="0.2">
      <c r="A265" t="s">
        <v>821</v>
      </c>
    </row>
    <row r="266" spans="1:6" ht="16" x14ac:dyDescent="0.2">
      <c r="A266" s="253">
        <v>280500</v>
      </c>
      <c r="B266" s="253" t="s">
        <v>814</v>
      </c>
      <c r="C266" s="254"/>
      <c r="D266" s="254">
        <v>700</v>
      </c>
      <c r="E266" s="255" t="s">
        <v>632</v>
      </c>
    </row>
    <row r="267" spans="1:6" ht="16" x14ac:dyDescent="0.2">
      <c r="A267" s="256">
        <v>281500</v>
      </c>
      <c r="B267" s="256" t="s">
        <v>814</v>
      </c>
      <c r="C267" s="257"/>
      <c r="D267" s="257">
        <v>2100</v>
      </c>
      <c r="E267" s="258" t="s">
        <v>638</v>
      </c>
    </row>
    <row r="268" spans="1:6" ht="32" x14ac:dyDescent="0.2">
      <c r="A268" s="253">
        <v>281800</v>
      </c>
      <c r="B268" s="253" t="s">
        <v>814</v>
      </c>
      <c r="C268" s="254"/>
      <c r="D268" s="254">
        <v>550</v>
      </c>
      <c r="E268" s="255" t="s">
        <v>640</v>
      </c>
    </row>
    <row r="269" spans="1:6" x14ac:dyDescent="0.2">
      <c r="A269" s="253"/>
      <c r="B269" s="253" t="s">
        <v>822</v>
      </c>
      <c r="C269" s="253"/>
      <c r="D269" s="259">
        <f>SUM(D266:D268)</f>
        <v>3350</v>
      </c>
      <c r="E269" s="253"/>
    </row>
    <row r="271" spans="1:6" x14ac:dyDescent="0.2">
      <c r="A271" s="332" t="s">
        <v>849</v>
      </c>
    </row>
    <row r="272" spans="1:6" x14ac:dyDescent="0.2">
      <c r="A272" s="456" t="s">
        <v>894</v>
      </c>
      <c r="B272" s="456" t="s">
        <v>895</v>
      </c>
      <c r="C272" s="456" t="s">
        <v>827</v>
      </c>
    </row>
    <row r="273" spans="1:7" x14ac:dyDescent="0.2">
      <c r="A273" s="260" t="s">
        <v>825</v>
      </c>
      <c r="B273" s="261" t="s">
        <v>826</v>
      </c>
      <c r="C273" s="262" t="s">
        <v>827</v>
      </c>
    </row>
    <row r="274" spans="1:7" x14ac:dyDescent="0.2">
      <c r="A274" t="s">
        <v>823</v>
      </c>
    </row>
    <row r="275" spans="1:7" x14ac:dyDescent="0.2">
      <c r="A275" t="s">
        <v>824</v>
      </c>
    </row>
    <row r="278" spans="1:7" x14ac:dyDescent="0.2">
      <c r="A278" s="332" t="s">
        <v>893</v>
      </c>
    </row>
    <row r="279" spans="1:7" x14ac:dyDescent="0.2">
      <c r="A279" s="229" t="s">
        <v>805</v>
      </c>
      <c r="B279" s="227"/>
      <c r="C279" s="227"/>
      <c r="D279" s="227"/>
      <c r="E279" s="227" t="s">
        <v>809</v>
      </c>
      <c r="F279" s="227"/>
    </row>
    <row r="280" spans="1:7" x14ac:dyDescent="0.2">
      <c r="A280" s="226" t="s">
        <v>798</v>
      </c>
      <c r="B280" s="242">
        <v>44197</v>
      </c>
      <c r="C280" s="227"/>
      <c r="D280" s="228"/>
      <c r="E280" s="227"/>
      <c r="F280" s="227"/>
    </row>
    <row r="281" spans="1:7" x14ac:dyDescent="0.2">
      <c r="A281" s="226" t="s">
        <v>799</v>
      </c>
      <c r="B281" s="242">
        <v>44197</v>
      </c>
      <c r="C281" s="227"/>
      <c r="D281" s="228"/>
      <c r="E281" s="227"/>
      <c r="F281" s="227"/>
    </row>
    <row r="282" spans="1:7" x14ac:dyDescent="0.2">
      <c r="A282" s="226" t="s">
        <v>800</v>
      </c>
      <c r="B282" s="227" t="s">
        <v>806</v>
      </c>
      <c r="C282" s="227"/>
      <c r="D282" s="227"/>
      <c r="E282" s="230"/>
      <c r="F282" s="227"/>
    </row>
    <row r="283" spans="1:7" x14ac:dyDescent="0.2">
      <c r="A283" s="226" t="s">
        <v>807</v>
      </c>
      <c r="B283" s="243">
        <v>55000</v>
      </c>
      <c r="C283" s="227"/>
      <c r="D283" s="227"/>
      <c r="E283" s="234"/>
      <c r="F283" s="227"/>
    </row>
    <row r="284" spans="1:7" x14ac:dyDescent="0.2">
      <c r="A284" s="236"/>
      <c r="B284" s="473" t="s">
        <v>801</v>
      </c>
      <c r="C284" s="474"/>
      <c r="D284" s="474"/>
      <c r="E284" s="475"/>
    </row>
    <row r="285" spans="1:7" x14ac:dyDescent="0.2">
      <c r="A285" s="237" t="s">
        <v>95</v>
      </c>
      <c r="B285" s="238" t="s">
        <v>802</v>
      </c>
      <c r="C285" s="238" t="s">
        <v>27</v>
      </c>
      <c r="D285" s="238" t="s">
        <v>803</v>
      </c>
      <c r="E285" s="238" t="s">
        <v>804</v>
      </c>
      <c r="F285" s="249" t="s">
        <v>908</v>
      </c>
      <c r="G285" s="249" t="s">
        <v>909</v>
      </c>
    </row>
    <row r="286" spans="1:7" x14ac:dyDescent="0.2">
      <c r="A286" s="239">
        <v>2021</v>
      </c>
      <c r="B286" s="466"/>
      <c r="C286" s="467"/>
      <c r="D286" s="244">
        <f>C286*B286</f>
        <v>0</v>
      </c>
      <c r="E286" s="244">
        <f>D286</f>
        <v>0</v>
      </c>
      <c r="F286" s="244">
        <v>12000</v>
      </c>
      <c r="G286" s="244">
        <f>F286-D286</f>
        <v>12000</v>
      </c>
    </row>
    <row r="287" spans="1:7" x14ac:dyDescent="0.2">
      <c r="A287" s="239">
        <v>2022</v>
      </c>
      <c r="B287" s="245">
        <f>B286</f>
        <v>0</v>
      </c>
      <c r="C287" s="244">
        <f>C286</f>
        <v>0</v>
      </c>
      <c r="D287" s="244">
        <f>C287*B287</f>
        <v>0</v>
      </c>
      <c r="E287" s="244">
        <f>E286+D287</f>
        <v>0</v>
      </c>
      <c r="F287" s="244">
        <v>12000</v>
      </c>
      <c r="G287" s="244">
        <f t="shared" ref="G287:G290" si="28">F287-D287</f>
        <v>12000</v>
      </c>
    </row>
    <row r="288" spans="1:7" x14ac:dyDescent="0.2">
      <c r="A288" s="239">
        <v>2023</v>
      </c>
      <c r="B288" s="246">
        <f>B287</f>
        <v>0</v>
      </c>
      <c r="C288" s="244">
        <f t="shared" ref="C288:C290" si="29">C287</f>
        <v>0</v>
      </c>
      <c r="D288" s="244">
        <f t="shared" ref="D288:D290" si="30">C288*B288</f>
        <v>0</v>
      </c>
      <c r="E288" s="244">
        <f t="shared" ref="E288:E290" si="31">E287+D288</f>
        <v>0</v>
      </c>
      <c r="F288" s="244">
        <v>12000</v>
      </c>
      <c r="G288" s="244">
        <f t="shared" si="28"/>
        <v>12000</v>
      </c>
    </row>
    <row r="289" spans="1:7" x14ac:dyDescent="0.2">
      <c r="A289" s="239">
        <v>2024</v>
      </c>
      <c r="B289" s="246">
        <f t="shared" ref="B289:B290" si="32">B288</f>
        <v>0</v>
      </c>
      <c r="C289" s="244">
        <f t="shared" si="29"/>
        <v>0</v>
      </c>
      <c r="D289" s="244">
        <f t="shared" si="30"/>
        <v>0</v>
      </c>
      <c r="E289" s="244">
        <f t="shared" si="31"/>
        <v>0</v>
      </c>
      <c r="F289" s="244">
        <v>12000</v>
      </c>
      <c r="G289" s="244">
        <f t="shared" si="28"/>
        <v>12000</v>
      </c>
    </row>
    <row r="290" spans="1:7" x14ac:dyDescent="0.2">
      <c r="A290" s="239">
        <v>2025</v>
      </c>
      <c r="B290" s="246">
        <f t="shared" si="32"/>
        <v>0</v>
      </c>
      <c r="C290" s="244">
        <f t="shared" si="29"/>
        <v>0</v>
      </c>
      <c r="D290" s="244">
        <f t="shared" si="30"/>
        <v>0</v>
      </c>
      <c r="E290" s="244">
        <f t="shared" si="31"/>
        <v>0</v>
      </c>
      <c r="F290" s="244">
        <v>12000</v>
      </c>
      <c r="G290" s="244">
        <f t="shared" si="28"/>
        <v>12000</v>
      </c>
    </row>
    <row r="291" spans="1:7" ht="17" thickBot="1" x14ac:dyDescent="0.25">
      <c r="A291" s="240"/>
      <c r="B291" s="241"/>
      <c r="C291" s="241"/>
      <c r="D291" s="247">
        <f>SUM(D286:D290)</f>
        <v>0</v>
      </c>
      <c r="E291" s="241"/>
      <c r="F291" s="459">
        <f>SUM(F286:F290)</f>
        <v>60000</v>
      </c>
      <c r="G291" s="459">
        <f>SUM(G286:G290)</f>
        <v>60000</v>
      </c>
    </row>
  </sheetData>
  <mergeCells count="48">
    <mergeCell ref="E3:G3"/>
    <mergeCell ref="B125:D125"/>
    <mergeCell ref="E125:H125"/>
    <mergeCell ref="E35:G35"/>
    <mergeCell ref="A8:E8"/>
    <mergeCell ref="F8:G8"/>
    <mergeCell ref="F10:G10"/>
    <mergeCell ref="E13:G13"/>
    <mergeCell ref="A18:E18"/>
    <mergeCell ref="F18:G18"/>
    <mergeCell ref="F20:G20"/>
    <mergeCell ref="E24:G24"/>
    <mergeCell ref="A29:E29"/>
    <mergeCell ref="F29:G29"/>
    <mergeCell ref="F31:G31"/>
    <mergeCell ref="E78:G78"/>
    <mergeCell ref="A40:E40"/>
    <mergeCell ref="F40:G40"/>
    <mergeCell ref="F42:G42"/>
    <mergeCell ref="E46:G46"/>
    <mergeCell ref="A51:E51"/>
    <mergeCell ref="F51:G51"/>
    <mergeCell ref="F53:G53"/>
    <mergeCell ref="E68:G68"/>
    <mergeCell ref="A73:E73"/>
    <mergeCell ref="F73:G73"/>
    <mergeCell ref="F75:G75"/>
    <mergeCell ref="E56:G56"/>
    <mergeCell ref="A61:E61"/>
    <mergeCell ref="F61:G61"/>
    <mergeCell ref="F63:G63"/>
    <mergeCell ref="B133:D133"/>
    <mergeCell ref="E133:H133"/>
    <mergeCell ref="B141:D141"/>
    <mergeCell ref="E141:H141"/>
    <mergeCell ref="A83:E83"/>
    <mergeCell ref="F83:G83"/>
    <mergeCell ref="F85:G85"/>
    <mergeCell ref="C90:D90"/>
    <mergeCell ref="F90:G90"/>
    <mergeCell ref="B284:E284"/>
    <mergeCell ref="B238:E238"/>
    <mergeCell ref="B253:E253"/>
    <mergeCell ref="A148:F148"/>
    <mergeCell ref="A149:F149"/>
    <mergeCell ref="A150:C150"/>
    <mergeCell ref="D150:E150"/>
    <mergeCell ref="D151:F151"/>
  </mergeCells>
  <dataValidations count="1">
    <dataValidation type="list" allowBlank="1" showInputMessage="1" showErrorMessage="1" sqref="A77 A67" xr:uid="{00000000-0002-0000-0000-000000000000}">
      <formula1>"INVOICE,RECEIPT"</formula1>
    </dataValidation>
  </dataValidations>
  <hyperlinks>
    <hyperlink ref="D151" location="'Vos comptes'!A1" display="Liste de vos comptes" xr:uid="{00000000-0004-0000-0000-000000000000}"/>
    <hyperlink ref="E151" location="'Vos comptes'!A1" display="Liste de vos comptes" xr:uid="{00000000-0004-0000-0000-000001000000}"/>
    <hyperlink ref="F151" location="'Vos comptes'!A1" display="Liste de vos comptes" xr:uid="{00000000-0004-0000-0000-000002000000}"/>
    <hyperlink ref="A152" location="'Cpt 01242 00020583601'!A5" display="Date" xr:uid="{00000000-0004-0000-0000-000003000000}"/>
    <hyperlink ref="B152" location="'Cpt 01242 00020583601'!C5" display="Libellé" xr:uid="{00000000-0004-0000-0000-000004000000}"/>
    <hyperlink ref="C152" location="'Cpt 01242 00020583601'!D5" display="Débit" xr:uid="{00000000-0004-0000-0000-000005000000}"/>
    <hyperlink ref="D152" location="'Cpt 01242 00020583601'!E5" display="Crédit" xr:uid="{00000000-0004-0000-0000-000006000000}"/>
  </hyperlinks>
  <pageMargins left="0.7" right="0.7" top="0.75" bottom="0.75" header="0.3" footer="0.3"/>
  <pageSetup paperSize="9" orientation="portrait" verticalDpi="0" r:id="rId1"/>
  <drawing r:id="rId2"/>
  <tableParts count="4">
    <tablePart r:id="rId3"/>
    <tablePart r:id="rId4"/>
    <tablePart r:id="rId5"/>
    <tablePart r:id="rId6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122"/>
  <sheetViews>
    <sheetView topLeftCell="A79" workbookViewId="0">
      <selection activeCell="G109" sqref="G109"/>
    </sheetView>
  </sheetViews>
  <sheetFormatPr baseColWidth="10" defaultRowHeight="15" x14ac:dyDescent="0.2"/>
  <cols>
    <col min="1" max="1" width="52.83203125" customWidth="1"/>
    <col min="2" max="2" width="37" customWidth="1"/>
    <col min="3" max="3" width="11.5" bestFit="1" customWidth="1"/>
    <col min="4" max="4" width="11.83203125" bestFit="1" customWidth="1"/>
    <col min="5" max="5" width="34" bestFit="1" customWidth="1"/>
    <col min="7" max="7" width="11.83203125" bestFit="1" customWidth="1"/>
    <col min="8" max="8" width="10.83203125" bestFit="1" customWidth="1"/>
    <col min="9" max="9" width="11.83203125" bestFit="1" customWidth="1"/>
    <col min="11" max="11" width="21.6640625" bestFit="1" customWidth="1"/>
  </cols>
  <sheetData>
    <row r="1" spans="1:18" x14ac:dyDescent="0.2">
      <c r="G1" t="s">
        <v>912</v>
      </c>
    </row>
    <row r="2" spans="1:18" ht="16" x14ac:dyDescent="0.2">
      <c r="A2" s="332" t="s">
        <v>343</v>
      </c>
      <c r="G2" s="290" t="s">
        <v>228</v>
      </c>
      <c r="H2" s="290"/>
      <c r="I2" s="290"/>
      <c r="J2" s="290"/>
      <c r="K2" s="290"/>
      <c r="L2" s="86"/>
      <c r="M2" s="87"/>
      <c r="N2" s="87"/>
      <c r="O2" s="87"/>
      <c r="P2" s="87"/>
      <c r="Q2" s="291" t="s">
        <v>229</v>
      </c>
      <c r="R2" s="291"/>
    </row>
    <row r="3" spans="1:18" ht="16" x14ac:dyDescent="0.2">
      <c r="G3" s="151" t="s">
        <v>230</v>
      </c>
      <c r="H3" s="152"/>
      <c r="I3" s="152"/>
      <c r="J3" s="152"/>
      <c r="K3" s="152"/>
      <c r="L3" s="152"/>
      <c r="M3" s="152"/>
      <c r="N3" s="152"/>
      <c r="O3" s="152"/>
      <c r="P3" s="153"/>
      <c r="Q3" s="153"/>
      <c r="R3" s="154"/>
    </row>
    <row r="4" spans="1:18" x14ac:dyDescent="0.2">
      <c r="A4" t="s">
        <v>911</v>
      </c>
      <c r="G4" s="387" t="s">
        <v>231</v>
      </c>
      <c r="H4" s="388"/>
      <c r="I4" s="388"/>
      <c r="J4" s="388"/>
      <c r="K4" s="389"/>
      <c r="L4" s="292" t="s">
        <v>232</v>
      </c>
      <c r="M4" s="388"/>
      <c r="N4" s="388"/>
      <c r="O4" s="388"/>
      <c r="P4" s="388"/>
      <c r="Q4" s="388"/>
      <c r="R4" s="390"/>
    </row>
    <row r="5" spans="1:18" x14ac:dyDescent="0.2">
      <c r="G5" s="88"/>
      <c r="H5" s="87"/>
      <c r="I5" s="162"/>
      <c r="J5" s="89"/>
      <c r="K5" s="90"/>
      <c r="L5" s="91"/>
      <c r="M5" s="87"/>
      <c r="N5" s="87"/>
      <c r="O5" s="87"/>
      <c r="P5" s="162"/>
      <c r="Q5" s="92"/>
      <c r="R5" s="93"/>
    </row>
    <row r="6" spans="1:18" x14ac:dyDescent="0.2">
      <c r="G6" s="94" t="s">
        <v>233</v>
      </c>
      <c r="H6" s="137" t="s">
        <v>234</v>
      </c>
      <c r="I6" s="163"/>
      <c r="J6" s="150"/>
      <c r="K6" s="96">
        <f>B27</f>
        <v>0</v>
      </c>
      <c r="L6" s="97" t="s">
        <v>235</v>
      </c>
      <c r="M6" s="137" t="s">
        <v>236</v>
      </c>
      <c r="N6" s="137"/>
      <c r="O6" s="137"/>
      <c r="P6" s="163"/>
      <c r="Q6" s="98" t="s">
        <v>237</v>
      </c>
      <c r="R6" s="99">
        <f>'[2]Etat préparatoire CA3'!C41</f>
        <v>0</v>
      </c>
    </row>
    <row r="7" spans="1:18" x14ac:dyDescent="0.2">
      <c r="G7" s="100"/>
      <c r="H7" s="164"/>
      <c r="I7" s="124"/>
      <c r="J7" s="89"/>
      <c r="K7" s="101"/>
      <c r="L7" s="102"/>
      <c r="M7" s="164"/>
      <c r="N7" s="164"/>
      <c r="O7" s="164"/>
      <c r="P7" s="124"/>
      <c r="Q7" s="103"/>
      <c r="R7" s="93"/>
    </row>
    <row r="8" spans="1:18" x14ac:dyDescent="0.2">
      <c r="G8" s="94" t="s">
        <v>238</v>
      </c>
      <c r="H8" s="289" t="s">
        <v>239</v>
      </c>
      <c r="I8" s="391"/>
      <c r="J8" s="95"/>
      <c r="K8" s="96">
        <f>'[2]Etat préparatoire CA3'!D38</f>
        <v>0</v>
      </c>
      <c r="L8" s="97" t="s">
        <v>240</v>
      </c>
      <c r="M8" s="137" t="s">
        <v>241</v>
      </c>
      <c r="N8" s="137"/>
      <c r="O8" s="137"/>
      <c r="P8" s="163"/>
      <c r="Q8" s="98" t="s">
        <v>242</v>
      </c>
      <c r="R8" s="99">
        <f>'[2]Etat préparatoire CA3'!C33+'[2]Etat préparatoire CA3'!C38</f>
        <v>0</v>
      </c>
    </row>
    <row r="9" spans="1:18" x14ac:dyDescent="0.2">
      <c r="G9" s="100"/>
      <c r="H9" s="164"/>
      <c r="I9" s="124"/>
      <c r="J9" s="89"/>
      <c r="K9" s="101"/>
      <c r="L9" s="102"/>
      <c r="M9" s="164"/>
      <c r="N9" s="164"/>
      <c r="O9" s="164"/>
      <c r="P9" s="124"/>
      <c r="Q9" s="103"/>
      <c r="R9" s="93"/>
    </row>
    <row r="10" spans="1:18" x14ac:dyDescent="0.2">
      <c r="G10" s="94" t="s">
        <v>243</v>
      </c>
      <c r="H10" s="137" t="s">
        <v>244</v>
      </c>
      <c r="I10" s="163"/>
      <c r="J10" s="98" t="s">
        <v>245</v>
      </c>
      <c r="K10" s="96">
        <f>'[2]Etat préparatoire CA3'!C30</f>
        <v>0</v>
      </c>
      <c r="L10" s="97" t="s">
        <v>246</v>
      </c>
      <c r="M10" s="137" t="s">
        <v>247</v>
      </c>
      <c r="N10" s="137"/>
      <c r="O10" s="137"/>
      <c r="P10" s="163"/>
      <c r="Q10" s="98" t="s">
        <v>248</v>
      </c>
      <c r="R10" s="99"/>
    </row>
    <row r="11" spans="1:18" ht="48" x14ac:dyDescent="0.2">
      <c r="G11" s="100"/>
      <c r="H11" s="287" t="s">
        <v>249</v>
      </c>
      <c r="I11" s="288"/>
      <c r="J11" s="89"/>
      <c r="K11" s="101"/>
      <c r="L11" s="102"/>
      <c r="M11" s="164"/>
      <c r="N11" s="164"/>
      <c r="O11" s="164"/>
      <c r="P11" s="124"/>
      <c r="Q11" s="104"/>
      <c r="R11" s="93"/>
    </row>
    <row r="12" spans="1:18" x14ac:dyDescent="0.2">
      <c r="G12" s="100"/>
      <c r="H12" s="287"/>
      <c r="I12" s="288"/>
      <c r="J12" s="89"/>
      <c r="K12" s="101"/>
      <c r="L12" s="97" t="s">
        <v>250</v>
      </c>
      <c r="M12" s="137" t="s">
        <v>251</v>
      </c>
      <c r="N12" s="137"/>
      <c r="O12" s="137"/>
      <c r="P12" s="163"/>
      <c r="Q12" s="98" t="s">
        <v>252</v>
      </c>
      <c r="R12" s="99"/>
    </row>
    <row r="13" spans="1:18" x14ac:dyDescent="0.2">
      <c r="G13" s="100" t="s">
        <v>253</v>
      </c>
      <c r="H13" s="164" t="s">
        <v>254</v>
      </c>
      <c r="I13" s="124"/>
      <c r="J13" s="105"/>
      <c r="K13" s="106"/>
      <c r="L13" s="102"/>
      <c r="M13" s="137"/>
      <c r="N13" s="137"/>
      <c r="O13" s="137"/>
      <c r="P13" s="163"/>
      <c r="Q13" s="107"/>
      <c r="R13" s="108"/>
    </row>
    <row r="14" spans="1:18" x14ac:dyDescent="0.2">
      <c r="G14" s="100"/>
      <c r="H14" s="263"/>
      <c r="I14" s="263"/>
      <c r="J14" s="263"/>
      <c r="K14" s="264"/>
      <c r="L14" s="286"/>
      <c r="M14" s="263"/>
      <c r="N14" s="263"/>
      <c r="O14" s="263"/>
      <c r="P14" s="263"/>
      <c r="Q14" s="263"/>
      <c r="R14" s="392"/>
    </row>
    <row r="15" spans="1:18" ht="16" x14ac:dyDescent="0.2">
      <c r="G15" s="155" t="s">
        <v>255</v>
      </c>
      <c r="H15" s="156"/>
      <c r="I15" s="156"/>
      <c r="J15" s="156"/>
      <c r="K15" s="156"/>
      <c r="L15" s="156"/>
      <c r="M15" s="156"/>
      <c r="N15" s="156"/>
      <c r="O15" s="156"/>
      <c r="P15" s="157"/>
      <c r="Q15" s="157"/>
      <c r="R15" s="158"/>
    </row>
    <row r="16" spans="1:18" x14ac:dyDescent="0.2">
      <c r="G16" s="159" t="s">
        <v>256</v>
      </c>
      <c r="H16" s="160"/>
      <c r="I16" s="160"/>
      <c r="J16" s="160"/>
      <c r="K16" s="160"/>
      <c r="L16" s="160"/>
      <c r="M16" s="160"/>
      <c r="N16" s="161"/>
      <c r="O16" s="286" t="s">
        <v>257</v>
      </c>
      <c r="P16" s="393"/>
      <c r="Q16" s="394"/>
      <c r="R16" s="109" t="s">
        <v>258</v>
      </c>
    </row>
    <row r="17" spans="1:18" x14ac:dyDescent="0.2">
      <c r="A17" t="s">
        <v>329</v>
      </c>
      <c r="G17" s="100"/>
      <c r="H17" s="137"/>
      <c r="I17" s="87"/>
      <c r="J17" s="87"/>
      <c r="K17" s="87"/>
      <c r="L17" s="87"/>
      <c r="M17" s="162"/>
      <c r="N17" s="110"/>
      <c r="O17" s="285"/>
      <c r="P17" s="395"/>
      <c r="Q17" s="396"/>
      <c r="R17" s="111"/>
    </row>
    <row r="18" spans="1:18" x14ac:dyDescent="0.2">
      <c r="A18" t="s">
        <v>325</v>
      </c>
      <c r="B18" t="s">
        <v>326</v>
      </c>
      <c r="C18" t="s">
        <v>327</v>
      </c>
      <c r="D18" t="s">
        <v>328</v>
      </c>
      <c r="G18" s="94" t="s">
        <v>259</v>
      </c>
      <c r="H18" s="137" t="s">
        <v>260</v>
      </c>
      <c r="I18" s="137"/>
      <c r="J18" s="137"/>
      <c r="K18" s="137"/>
      <c r="L18" s="137"/>
      <c r="M18" s="163"/>
      <c r="N18" s="112" t="s">
        <v>261</v>
      </c>
      <c r="O18" s="282">
        <f>B27</f>
        <v>0</v>
      </c>
      <c r="P18" s="283"/>
      <c r="Q18" s="284"/>
      <c r="R18" s="113">
        <f>C27</f>
        <v>0</v>
      </c>
    </row>
    <row r="19" spans="1:18" x14ac:dyDescent="0.2">
      <c r="A19" t="s">
        <v>170</v>
      </c>
      <c r="B19" s="32">
        <f>C19*100/20</f>
        <v>6000</v>
      </c>
      <c r="C19" s="32">
        <v>1200</v>
      </c>
      <c r="D19" s="32">
        <f>C19+B19</f>
        <v>7200</v>
      </c>
      <c r="G19" s="100"/>
      <c r="H19" s="164"/>
      <c r="I19" s="164"/>
      <c r="J19" s="164"/>
      <c r="K19" s="164"/>
      <c r="L19" s="164"/>
      <c r="M19" s="124"/>
      <c r="N19" s="114"/>
      <c r="O19" s="397"/>
      <c r="P19" s="398"/>
      <c r="Q19" s="399"/>
      <c r="R19" s="93"/>
    </row>
    <row r="20" spans="1:18" x14ac:dyDescent="0.2">
      <c r="A20" t="s">
        <v>175</v>
      </c>
      <c r="B20" s="32">
        <f>C20*100/20</f>
        <v>4000</v>
      </c>
      <c r="C20" s="32">
        <v>800</v>
      </c>
      <c r="D20" s="32">
        <f>C20+B20</f>
        <v>4800</v>
      </c>
      <c r="G20" s="94" t="s">
        <v>262</v>
      </c>
      <c r="H20" s="137" t="s">
        <v>263</v>
      </c>
      <c r="I20" s="137"/>
      <c r="J20" s="137"/>
      <c r="K20" s="137"/>
      <c r="L20" s="137"/>
      <c r="M20" s="163"/>
      <c r="N20" s="112" t="s">
        <v>264</v>
      </c>
      <c r="O20" s="280"/>
      <c r="P20" s="281"/>
      <c r="Q20" s="400"/>
      <c r="R20" s="99" t="s">
        <v>265</v>
      </c>
    </row>
    <row r="21" spans="1:18" x14ac:dyDescent="0.2">
      <c r="A21" t="s">
        <v>6</v>
      </c>
      <c r="B21" s="149">
        <f>SUBTOTAL(109,B19:B20)</f>
        <v>10000</v>
      </c>
      <c r="C21" s="149">
        <f t="shared" ref="C21:D21" si="0">SUBTOTAL(109,C19:C20)</f>
        <v>2000</v>
      </c>
      <c r="D21" s="149">
        <f t="shared" si="0"/>
        <v>12000</v>
      </c>
      <c r="G21" s="100"/>
      <c r="H21" s="164"/>
      <c r="I21" s="164"/>
      <c r="J21" s="164"/>
      <c r="K21" s="164"/>
      <c r="L21" s="164"/>
      <c r="M21" s="124"/>
      <c r="N21" s="114"/>
      <c r="O21" s="397"/>
      <c r="P21" s="398"/>
      <c r="Q21" s="399"/>
      <c r="R21" s="93"/>
    </row>
    <row r="22" spans="1:18" x14ac:dyDescent="0.2">
      <c r="B22" s="149"/>
      <c r="C22" s="149"/>
      <c r="D22" s="149"/>
      <c r="G22" s="100" t="s">
        <v>266</v>
      </c>
      <c r="H22" s="137" t="s">
        <v>267</v>
      </c>
      <c r="I22" s="137"/>
      <c r="J22" s="137"/>
      <c r="K22" s="137"/>
      <c r="L22" s="137"/>
      <c r="M22" s="163"/>
      <c r="N22" s="112" t="s">
        <v>268</v>
      </c>
      <c r="O22" s="282"/>
      <c r="P22" s="283"/>
      <c r="Q22" s="284"/>
      <c r="R22" s="113"/>
    </row>
    <row r="23" spans="1:18" x14ac:dyDescent="0.2">
      <c r="A23" t="s">
        <v>330</v>
      </c>
      <c r="G23" s="100"/>
      <c r="H23" s="165" t="s">
        <v>269</v>
      </c>
      <c r="I23" s="166"/>
      <c r="J23" s="166"/>
      <c r="K23" s="166"/>
      <c r="L23" s="166"/>
      <c r="M23" s="167"/>
      <c r="N23" s="114"/>
      <c r="O23" s="401"/>
      <c r="P23" s="402"/>
      <c r="Q23" s="403"/>
      <c r="R23" s="115"/>
    </row>
    <row r="24" spans="1:18" x14ac:dyDescent="0.2">
      <c r="A24" t="s">
        <v>325</v>
      </c>
      <c r="B24" t="s">
        <v>326</v>
      </c>
      <c r="C24" t="s">
        <v>327</v>
      </c>
      <c r="D24" t="s">
        <v>328</v>
      </c>
      <c r="G24" s="100">
        <v>10</v>
      </c>
      <c r="H24" s="137" t="s">
        <v>270</v>
      </c>
      <c r="I24" s="137"/>
      <c r="J24" s="137"/>
      <c r="K24" s="137"/>
      <c r="L24" s="137"/>
      <c r="M24" s="163"/>
      <c r="N24" s="116" t="s">
        <v>271</v>
      </c>
      <c r="O24" s="274"/>
      <c r="P24" s="275"/>
      <c r="Q24" s="276"/>
      <c r="R24" s="117"/>
    </row>
    <row r="25" spans="1:18" x14ac:dyDescent="0.2">
      <c r="A25" t="s">
        <v>198</v>
      </c>
      <c r="B25" s="54"/>
      <c r="C25" s="54"/>
      <c r="D25" s="54"/>
      <c r="G25" s="100"/>
      <c r="H25" s="164"/>
      <c r="I25" s="164"/>
      <c r="J25" s="164"/>
      <c r="K25" s="164"/>
      <c r="L25" s="164"/>
      <c r="M25" s="124"/>
      <c r="N25" s="114"/>
      <c r="O25" s="401"/>
      <c r="P25" s="402"/>
      <c r="Q25" s="403"/>
      <c r="R25" s="115"/>
    </row>
    <row r="26" spans="1:18" x14ac:dyDescent="0.2">
      <c r="A26" t="s">
        <v>170</v>
      </c>
      <c r="B26" s="54"/>
      <c r="C26" s="54"/>
      <c r="D26" s="54"/>
      <c r="G26" s="100">
        <v>11</v>
      </c>
      <c r="H26" s="137" t="s">
        <v>272</v>
      </c>
      <c r="I26" s="137"/>
      <c r="J26" s="137"/>
      <c r="K26" s="137"/>
      <c r="L26" s="137"/>
      <c r="M26" s="163"/>
      <c r="N26" s="116" t="s">
        <v>273</v>
      </c>
      <c r="O26" s="274"/>
      <c r="P26" s="275"/>
      <c r="Q26" s="276"/>
      <c r="R26" s="117"/>
    </row>
    <row r="27" spans="1:18" x14ac:dyDescent="0.2">
      <c r="A27" t="s">
        <v>6</v>
      </c>
      <c r="B27" s="149">
        <f>SUBTOTAL(109,B25:B26)</f>
        <v>0</v>
      </c>
      <c r="C27" s="149">
        <f t="shared" ref="C27" si="1">SUBTOTAL(109,C25:C26)</f>
        <v>0</v>
      </c>
      <c r="D27" s="149">
        <f t="shared" ref="D27" si="2">SUBTOTAL(109,D25:D26)</f>
        <v>0</v>
      </c>
      <c r="G27" s="100"/>
      <c r="H27" s="164"/>
      <c r="I27" s="164"/>
      <c r="J27" s="164"/>
      <c r="K27" s="164"/>
      <c r="L27" s="164"/>
      <c r="M27" s="124"/>
      <c r="N27" s="114"/>
      <c r="O27" s="401"/>
      <c r="P27" s="402"/>
      <c r="Q27" s="403"/>
      <c r="R27" s="115"/>
    </row>
    <row r="28" spans="1:18" x14ac:dyDescent="0.2">
      <c r="G28" s="100">
        <v>12</v>
      </c>
      <c r="H28" s="164" t="s">
        <v>274</v>
      </c>
      <c r="I28" s="164"/>
      <c r="J28" s="164"/>
      <c r="K28" s="164"/>
      <c r="L28" s="164"/>
      <c r="M28" s="124"/>
      <c r="N28" s="116"/>
      <c r="O28" s="277"/>
      <c r="P28" s="278"/>
      <c r="Q28" s="279"/>
      <c r="R28" s="118"/>
    </row>
    <row r="29" spans="1:18" x14ac:dyDescent="0.2">
      <c r="A29" t="s">
        <v>334</v>
      </c>
      <c r="G29" s="100"/>
      <c r="H29" s="165" t="s">
        <v>275</v>
      </c>
      <c r="I29" s="166"/>
      <c r="J29" s="166"/>
      <c r="K29" s="166"/>
      <c r="L29" s="166"/>
      <c r="M29" s="167"/>
      <c r="N29" s="116"/>
      <c r="O29" s="265"/>
      <c r="P29" s="266"/>
      <c r="Q29" s="267"/>
      <c r="R29" s="115"/>
    </row>
    <row r="30" spans="1:18" x14ac:dyDescent="0.2">
      <c r="A30" t="s">
        <v>325</v>
      </c>
      <c r="B30" t="s">
        <v>326</v>
      </c>
      <c r="C30" t="s">
        <v>327</v>
      </c>
      <c r="D30" t="s">
        <v>328</v>
      </c>
      <c r="E30" t="s">
        <v>337</v>
      </c>
      <c r="G30" s="100"/>
      <c r="H30" s="165" t="s">
        <v>276</v>
      </c>
      <c r="I30" s="165"/>
      <c r="J30" s="165"/>
      <c r="K30" s="165"/>
      <c r="L30" s="165"/>
      <c r="M30" s="168"/>
      <c r="N30" s="116"/>
      <c r="O30" s="268"/>
      <c r="P30" s="269"/>
      <c r="Q30" s="270"/>
      <c r="R30" s="115"/>
    </row>
    <row r="31" spans="1:18" x14ac:dyDescent="0.2">
      <c r="A31" t="s">
        <v>200</v>
      </c>
      <c r="B31" s="32">
        <v>1000</v>
      </c>
      <c r="C31" s="32">
        <v>0</v>
      </c>
      <c r="D31" s="32">
        <v>1000</v>
      </c>
      <c r="E31" s="32" t="s">
        <v>338</v>
      </c>
      <c r="G31" s="100">
        <v>13</v>
      </c>
      <c r="H31" s="169" t="s">
        <v>277</v>
      </c>
      <c r="I31" s="169"/>
      <c r="J31" s="169"/>
      <c r="K31" s="169"/>
      <c r="L31" s="169"/>
      <c r="M31" s="170"/>
      <c r="N31" s="116" t="s">
        <v>278</v>
      </c>
      <c r="O31" s="271"/>
      <c r="P31" s="272"/>
      <c r="Q31" s="273"/>
      <c r="R31" s="118"/>
    </row>
    <row r="32" spans="1:18" x14ac:dyDescent="0.2">
      <c r="A32" t="s">
        <v>339</v>
      </c>
      <c r="B32" s="32">
        <f>Tableau81112[[#This Row],[TTC]]</f>
        <v>700</v>
      </c>
      <c r="C32" s="32"/>
      <c r="D32" s="32">
        <v>700</v>
      </c>
      <c r="E32" s="32" t="s">
        <v>340</v>
      </c>
      <c r="G32" s="100"/>
      <c r="H32" s="171"/>
      <c r="I32" s="171"/>
      <c r="J32" s="171"/>
      <c r="K32" s="171"/>
      <c r="L32" s="171"/>
      <c r="M32" s="172"/>
      <c r="N32" s="116"/>
      <c r="O32" s="504"/>
      <c r="P32" s="505"/>
      <c r="Q32" s="506"/>
      <c r="R32" s="115"/>
    </row>
    <row r="33" spans="1:18" x14ac:dyDescent="0.2">
      <c r="A33" t="s">
        <v>6</v>
      </c>
      <c r="B33" s="149">
        <f>SUBTOTAL(109,B31:B32)</f>
        <v>1700</v>
      </c>
      <c r="C33" s="149">
        <f t="shared" ref="C33" si="3">SUBTOTAL(109,C31:C32)</f>
        <v>0</v>
      </c>
      <c r="D33" s="149">
        <f t="shared" ref="D33" si="4">SUBTOTAL(109,D31:D32)</f>
        <v>1700</v>
      </c>
      <c r="E33" s="32"/>
      <c r="G33" s="100">
        <v>14</v>
      </c>
      <c r="H33" s="169" t="s">
        <v>279</v>
      </c>
      <c r="I33" s="169"/>
      <c r="J33" s="169"/>
      <c r="K33" s="169"/>
      <c r="L33" s="169"/>
      <c r="M33" s="170"/>
      <c r="N33" s="116" t="s">
        <v>280</v>
      </c>
      <c r="O33" s="501"/>
      <c r="P33" s="502"/>
      <c r="Q33" s="503"/>
      <c r="R33" s="118"/>
    </row>
    <row r="34" spans="1:18" x14ac:dyDescent="0.2">
      <c r="G34" s="100"/>
      <c r="H34" s="137"/>
      <c r="I34" s="137"/>
      <c r="J34" s="137"/>
      <c r="K34" s="137"/>
      <c r="L34" s="137"/>
      <c r="M34" s="163"/>
      <c r="N34" s="119"/>
      <c r="O34" s="498"/>
      <c r="P34" s="499"/>
      <c r="Q34" s="500"/>
      <c r="R34" s="108"/>
    </row>
    <row r="35" spans="1:18" x14ac:dyDescent="0.2">
      <c r="A35" t="s">
        <v>854</v>
      </c>
      <c r="G35" s="100">
        <v>15</v>
      </c>
      <c r="H35" s="137" t="s">
        <v>281</v>
      </c>
      <c r="I35" s="137"/>
      <c r="J35" s="137"/>
      <c r="K35" s="137"/>
      <c r="L35" s="137"/>
      <c r="M35" s="137"/>
      <c r="N35" s="137"/>
      <c r="O35" s="137"/>
      <c r="P35" s="163"/>
      <c r="Q35" s="120" t="s">
        <v>282</v>
      </c>
      <c r="R35" s="111"/>
    </row>
    <row r="36" spans="1:18" x14ac:dyDescent="0.2">
      <c r="A36" t="s">
        <v>325</v>
      </c>
      <c r="B36" t="s">
        <v>326</v>
      </c>
      <c r="C36" t="s">
        <v>327</v>
      </c>
      <c r="D36" t="s">
        <v>328</v>
      </c>
      <c r="E36" t="s">
        <v>337</v>
      </c>
      <c r="G36" s="88"/>
      <c r="H36" s="87"/>
      <c r="I36" s="87"/>
      <c r="J36" s="87"/>
      <c r="K36" s="87"/>
      <c r="L36" s="87"/>
      <c r="M36" s="87"/>
      <c r="N36" s="87"/>
      <c r="O36" s="87"/>
      <c r="P36" s="162"/>
      <c r="Q36" s="104"/>
      <c r="R36" s="121"/>
    </row>
    <row r="37" spans="1:18" x14ac:dyDescent="0.2">
      <c r="A37" t="s">
        <v>333</v>
      </c>
      <c r="B37" s="54"/>
      <c r="C37" s="54"/>
      <c r="D37" s="54"/>
      <c r="E37" s="32" t="s">
        <v>335</v>
      </c>
      <c r="G37" s="100"/>
      <c r="H37" s="539"/>
      <c r="I37" s="539"/>
      <c r="J37" s="539"/>
      <c r="K37" s="540"/>
      <c r="L37" s="122">
        <v>16</v>
      </c>
      <c r="M37" s="531" t="s">
        <v>283</v>
      </c>
      <c r="N37" s="531"/>
      <c r="O37" s="531"/>
      <c r="P37" s="532"/>
      <c r="Q37" s="98"/>
      <c r="R37" s="123">
        <f>SUM(R18:R36)</f>
        <v>0</v>
      </c>
    </row>
    <row r="38" spans="1:18" x14ac:dyDescent="0.2">
      <c r="A38" t="s">
        <v>397</v>
      </c>
      <c r="B38" s="54"/>
      <c r="C38" s="54"/>
      <c r="D38" s="54"/>
      <c r="E38" s="32" t="s">
        <v>398</v>
      </c>
      <c r="G38" s="100"/>
      <c r="H38" s="541" t="s">
        <v>284</v>
      </c>
      <c r="I38" s="541"/>
      <c r="J38" s="541"/>
      <c r="K38" s="124"/>
      <c r="L38" s="122"/>
      <c r="M38" s="531"/>
      <c r="N38" s="531"/>
      <c r="O38" s="531"/>
      <c r="P38" s="532"/>
      <c r="Q38" s="104"/>
      <c r="R38" s="125"/>
    </row>
    <row r="39" spans="1:18" x14ac:dyDescent="0.2">
      <c r="A39" t="s">
        <v>399</v>
      </c>
      <c r="B39" s="54"/>
      <c r="C39" s="54"/>
      <c r="D39" s="54"/>
      <c r="E39" s="32" t="s">
        <v>398</v>
      </c>
      <c r="G39" s="100"/>
      <c r="H39" s="544" t="s">
        <v>285</v>
      </c>
      <c r="I39" s="544"/>
      <c r="J39" s="544"/>
      <c r="K39" s="124"/>
      <c r="L39" s="122">
        <v>17</v>
      </c>
      <c r="M39" s="545" t="s">
        <v>286</v>
      </c>
      <c r="N39" s="545"/>
      <c r="O39" s="545"/>
      <c r="P39" s="546"/>
      <c r="Q39" s="98" t="s">
        <v>287</v>
      </c>
      <c r="R39" s="99">
        <f>'[2]Etat préparatoire CA3'!E29</f>
        <v>0</v>
      </c>
    </row>
    <row r="40" spans="1:18" x14ac:dyDescent="0.2">
      <c r="A40" t="s">
        <v>393</v>
      </c>
      <c r="B40" s="54"/>
      <c r="C40" s="54"/>
      <c r="D40" s="54"/>
      <c r="E40" s="32" t="s">
        <v>398</v>
      </c>
      <c r="G40" s="100"/>
      <c r="H40" s="544"/>
      <c r="I40" s="544"/>
      <c r="J40" s="544"/>
      <c r="K40" s="124"/>
      <c r="L40" s="122"/>
      <c r="M40" s="547"/>
      <c r="N40" s="547"/>
      <c r="O40" s="547"/>
      <c r="P40" s="548"/>
      <c r="Q40" s="104"/>
      <c r="R40" s="93"/>
    </row>
    <row r="41" spans="1:18" x14ac:dyDescent="0.2">
      <c r="A41" t="s">
        <v>7</v>
      </c>
      <c r="B41" s="54"/>
      <c r="C41" s="54"/>
      <c r="D41" s="54"/>
      <c r="E41" s="32" t="s">
        <v>336</v>
      </c>
      <c r="G41" s="100"/>
      <c r="H41" s="544"/>
      <c r="I41" s="544"/>
      <c r="J41" s="544"/>
      <c r="K41" s="124"/>
      <c r="L41" s="122">
        <v>18</v>
      </c>
      <c r="M41" s="528" t="s">
        <v>288</v>
      </c>
      <c r="N41" s="528"/>
      <c r="O41" s="528"/>
      <c r="P41" s="543"/>
      <c r="Q41" s="98" t="s">
        <v>289</v>
      </c>
      <c r="R41" s="99"/>
    </row>
    <row r="42" spans="1:18" x14ac:dyDescent="0.2">
      <c r="A42" t="s">
        <v>6</v>
      </c>
      <c r="B42" s="149">
        <f>SUBTOTAL(109,B37:B41)</f>
        <v>0</v>
      </c>
      <c r="C42" s="149">
        <f>SUBTOTAL(109,C37:C41)</f>
        <v>0</v>
      </c>
      <c r="D42" s="149">
        <f>SUBTOTAL(109,D37:D41)</f>
        <v>0</v>
      </c>
      <c r="E42" s="32"/>
      <c r="G42" s="100"/>
      <c r="H42" s="531"/>
      <c r="I42" s="531"/>
      <c r="J42" s="531"/>
      <c r="K42" s="532"/>
      <c r="L42" s="126"/>
      <c r="M42" s="528"/>
      <c r="N42" s="528"/>
      <c r="O42" s="528"/>
      <c r="P42" s="543"/>
      <c r="Q42" s="107"/>
      <c r="R42" s="127"/>
    </row>
    <row r="43" spans="1:18" x14ac:dyDescent="0.2">
      <c r="G43" s="159" t="s">
        <v>290</v>
      </c>
      <c r="H43" s="173"/>
      <c r="I43" s="161"/>
      <c r="J43" s="161"/>
      <c r="K43" s="161"/>
      <c r="L43" s="161"/>
      <c r="M43" s="161"/>
      <c r="N43" s="161"/>
      <c r="O43" s="161"/>
      <c r="P43" s="161"/>
      <c r="Q43" s="161"/>
      <c r="R43" s="174"/>
    </row>
    <row r="44" spans="1:18" x14ac:dyDescent="0.2">
      <c r="A44" t="s">
        <v>341</v>
      </c>
      <c r="G44" s="100"/>
      <c r="H44" s="137"/>
      <c r="I44" s="87"/>
      <c r="J44" s="87"/>
      <c r="K44" s="87"/>
      <c r="L44" s="87"/>
      <c r="M44" s="87"/>
      <c r="N44" s="87"/>
      <c r="O44" s="87"/>
      <c r="P44" s="87"/>
      <c r="Q44" s="87"/>
      <c r="R44" s="128"/>
    </row>
    <row r="45" spans="1:18" x14ac:dyDescent="0.2">
      <c r="A45" t="s">
        <v>325</v>
      </c>
      <c r="B45" t="s">
        <v>326</v>
      </c>
      <c r="C45" t="s">
        <v>327</v>
      </c>
      <c r="D45" t="s">
        <v>328</v>
      </c>
      <c r="E45" t="s">
        <v>337</v>
      </c>
      <c r="G45" s="100">
        <v>19</v>
      </c>
      <c r="H45" s="137" t="s">
        <v>291</v>
      </c>
      <c r="I45" s="137"/>
      <c r="J45" s="137"/>
      <c r="K45" s="137"/>
      <c r="L45" s="137"/>
      <c r="M45" s="137"/>
      <c r="N45" s="137"/>
      <c r="O45" s="137"/>
      <c r="P45" s="163"/>
      <c r="Q45" s="120" t="s">
        <v>292</v>
      </c>
      <c r="R45" s="129">
        <f>C46</f>
        <v>0</v>
      </c>
    </row>
    <row r="46" spans="1:18" x14ac:dyDescent="0.2">
      <c r="A46" t="s">
        <v>12</v>
      </c>
      <c r="B46" s="54"/>
      <c r="C46" s="54"/>
      <c r="D46" s="54"/>
      <c r="E46" s="32" t="s">
        <v>342</v>
      </c>
      <c r="G46" s="100"/>
      <c r="H46" s="164"/>
      <c r="I46" s="164"/>
      <c r="J46" s="164"/>
      <c r="K46" s="164"/>
      <c r="L46" s="164"/>
      <c r="M46" s="164"/>
      <c r="N46" s="164"/>
      <c r="O46" s="164"/>
      <c r="P46" s="164"/>
      <c r="Q46" s="130"/>
      <c r="R46" s="93"/>
    </row>
    <row r="47" spans="1:18" x14ac:dyDescent="0.2">
      <c r="A47" t="s">
        <v>6</v>
      </c>
      <c r="B47" s="149">
        <f>SUBTOTAL(109,B46:B46)</f>
        <v>0</v>
      </c>
      <c r="C47" s="149">
        <f>SUBTOTAL(109,C46:C46)</f>
        <v>0</v>
      </c>
      <c r="D47" s="149">
        <f>SUBTOTAL(109,D46:D46)</f>
        <v>0</v>
      </c>
      <c r="E47" s="32"/>
      <c r="G47" s="100">
        <v>20</v>
      </c>
      <c r="H47" s="137" t="s">
        <v>293</v>
      </c>
      <c r="I47" s="137"/>
      <c r="J47" s="137"/>
      <c r="K47" s="137"/>
      <c r="L47" s="137"/>
      <c r="M47" s="137"/>
      <c r="N47" s="137"/>
      <c r="O47" s="137"/>
      <c r="P47" s="137"/>
      <c r="Q47" s="98" t="s">
        <v>294</v>
      </c>
      <c r="R47" s="99">
        <f>C41</f>
        <v>0</v>
      </c>
    </row>
    <row r="48" spans="1:18" x14ac:dyDescent="0.2">
      <c r="G48" s="100"/>
      <c r="H48" s="169"/>
      <c r="I48" s="169"/>
      <c r="J48" s="169"/>
      <c r="K48" s="169"/>
      <c r="L48" s="169"/>
      <c r="M48" s="169"/>
      <c r="N48" s="169"/>
      <c r="O48" s="169"/>
      <c r="P48" s="170"/>
      <c r="Q48" s="104"/>
      <c r="R48" s="131"/>
    </row>
    <row r="49" spans="1:18" x14ac:dyDescent="0.2">
      <c r="G49" s="100">
        <v>21</v>
      </c>
      <c r="H49" s="169" t="s">
        <v>295</v>
      </c>
      <c r="I49" s="169"/>
      <c r="J49" s="169"/>
      <c r="K49" s="169"/>
      <c r="L49" s="169"/>
      <c r="M49" s="169"/>
      <c r="N49" s="169"/>
      <c r="O49" s="169"/>
      <c r="P49" s="170"/>
      <c r="Q49" s="132" t="s">
        <v>296</v>
      </c>
      <c r="R49" s="133">
        <f>'[2]Etat préparatoire CA3'!E64</f>
        <v>0</v>
      </c>
    </row>
    <row r="50" spans="1:18" x14ac:dyDescent="0.2">
      <c r="A50" t="s">
        <v>884</v>
      </c>
      <c r="B50" t="s">
        <v>845</v>
      </c>
      <c r="C50" t="s">
        <v>97</v>
      </c>
      <c r="D50" t="s">
        <v>98</v>
      </c>
      <c r="G50" s="100"/>
      <c r="H50" s="169"/>
      <c r="I50" s="169"/>
      <c r="J50" s="169"/>
      <c r="K50" s="169"/>
      <c r="L50" s="169"/>
      <c r="M50" s="169"/>
      <c r="N50" s="169"/>
      <c r="O50" s="169"/>
      <c r="P50" s="170"/>
      <c r="Q50" s="104"/>
      <c r="R50" s="93"/>
    </row>
    <row r="51" spans="1:18" x14ac:dyDescent="0.2">
      <c r="A51">
        <v>445660</v>
      </c>
      <c r="B51" t="s">
        <v>885</v>
      </c>
      <c r="C51" s="32"/>
      <c r="D51" s="32">
        <f>R47</f>
        <v>0</v>
      </c>
      <c r="G51" s="100">
        <v>22</v>
      </c>
      <c r="H51" s="137" t="s">
        <v>297</v>
      </c>
      <c r="I51" s="137"/>
      <c r="J51" s="137"/>
      <c r="K51" s="137"/>
      <c r="L51" s="137"/>
      <c r="M51" s="137"/>
      <c r="N51" s="137"/>
      <c r="O51" s="137"/>
      <c r="P51" s="163"/>
      <c r="Q51" s="134" t="s">
        <v>298</v>
      </c>
      <c r="R51" s="133">
        <f>'[2]Etat préparatoire CA3'!E68</f>
        <v>0</v>
      </c>
    </row>
    <row r="52" spans="1:18" ht="15" customHeight="1" x14ac:dyDescent="0.2">
      <c r="A52">
        <v>445620</v>
      </c>
      <c r="B52" t="s">
        <v>886</v>
      </c>
      <c r="C52" s="32"/>
      <c r="D52" s="32">
        <f>R45</f>
        <v>0</v>
      </c>
      <c r="G52" s="100"/>
      <c r="H52" s="175" t="s">
        <v>299</v>
      </c>
      <c r="I52" s="175"/>
      <c r="J52" s="175"/>
      <c r="K52" s="175"/>
      <c r="L52" s="175"/>
      <c r="M52" s="175"/>
      <c r="N52" s="175"/>
      <c r="O52" s="175"/>
      <c r="P52" s="175"/>
      <c r="Q52" s="176"/>
      <c r="R52" s="93"/>
    </row>
    <row r="53" spans="1:18" x14ac:dyDescent="0.2">
      <c r="A53">
        <v>445710</v>
      </c>
      <c r="B53" t="s">
        <v>887</v>
      </c>
      <c r="C53" s="32">
        <f>R18</f>
        <v>0</v>
      </c>
      <c r="D53" s="32"/>
      <c r="G53" s="100"/>
      <c r="H53" s="542"/>
      <c r="I53" s="542"/>
      <c r="J53" s="542"/>
      <c r="K53" s="542"/>
      <c r="L53" s="135"/>
      <c r="M53" s="528"/>
      <c r="N53" s="528"/>
      <c r="O53" s="528"/>
      <c r="P53" s="528"/>
      <c r="Q53" s="543"/>
      <c r="R53" s="93"/>
    </row>
    <row r="54" spans="1:18" x14ac:dyDescent="0.2">
      <c r="A54">
        <v>445670</v>
      </c>
      <c r="B54" t="s">
        <v>888</v>
      </c>
      <c r="C54" s="32">
        <f>K64</f>
        <v>0</v>
      </c>
      <c r="D54" s="32"/>
      <c r="G54" s="100">
        <v>23</v>
      </c>
      <c r="H54" s="526" t="s">
        <v>300</v>
      </c>
      <c r="I54" s="527"/>
      <c r="J54" s="528"/>
      <c r="K54" s="529"/>
      <c r="L54" s="135">
        <v>24</v>
      </c>
      <c r="M54" s="530" t="s">
        <v>301</v>
      </c>
      <c r="N54" s="509"/>
      <c r="O54" s="509"/>
      <c r="P54" s="509"/>
      <c r="Q54" s="509"/>
      <c r="R54" s="133">
        <f>SUM(R45:R52)</f>
        <v>0</v>
      </c>
    </row>
    <row r="55" spans="1:18" ht="18" x14ac:dyDescent="0.2">
      <c r="B55" s="27" t="s">
        <v>55</v>
      </c>
      <c r="C55" s="149">
        <f>SUM(C51:C54)</f>
        <v>0</v>
      </c>
      <c r="D55" s="149">
        <f>SUM(D51:D54)</f>
        <v>0</v>
      </c>
      <c r="G55" s="100"/>
      <c r="H55" s="527"/>
      <c r="I55" s="527"/>
      <c r="J55" s="136">
        <v>1</v>
      </c>
      <c r="K55" s="137"/>
      <c r="L55" s="100"/>
      <c r="M55" s="531"/>
      <c r="N55" s="531"/>
      <c r="O55" s="531"/>
      <c r="P55" s="531"/>
      <c r="Q55" s="532"/>
      <c r="R55" s="115"/>
    </row>
    <row r="56" spans="1:18" x14ac:dyDescent="0.2">
      <c r="G56" s="100"/>
      <c r="H56" s="527"/>
      <c r="I56" s="527"/>
      <c r="J56" s="531"/>
      <c r="K56" s="533"/>
      <c r="L56" s="100"/>
      <c r="M56" s="531"/>
      <c r="N56" s="531"/>
      <c r="O56" s="531"/>
      <c r="P56" s="531"/>
      <c r="Q56" s="532"/>
      <c r="R56" s="115"/>
    </row>
    <row r="57" spans="1:18" x14ac:dyDescent="0.2">
      <c r="G57" s="534" t="s">
        <v>302</v>
      </c>
      <c r="H57" s="535"/>
      <c r="I57" s="535"/>
      <c r="J57" s="535"/>
      <c r="K57" s="535"/>
      <c r="L57" s="536" t="s">
        <v>303</v>
      </c>
      <c r="M57" s="537"/>
      <c r="N57" s="537"/>
      <c r="O57" s="537"/>
      <c r="P57" s="537"/>
      <c r="Q57" s="537"/>
      <c r="R57" s="538"/>
    </row>
    <row r="58" spans="1:18" x14ac:dyDescent="0.2">
      <c r="G58" s="100"/>
      <c r="H58" s="137"/>
      <c r="I58" s="137"/>
      <c r="J58" s="130"/>
      <c r="K58" s="138"/>
      <c r="L58" s="100"/>
      <c r="M58" s="509"/>
      <c r="N58" s="509"/>
      <c r="O58" s="509"/>
      <c r="P58" s="510"/>
      <c r="Q58" s="89"/>
      <c r="R58" s="115"/>
    </row>
    <row r="59" spans="1:18" ht="16" x14ac:dyDescent="0.2">
      <c r="G59" s="100">
        <v>25</v>
      </c>
      <c r="H59" s="509" t="s">
        <v>304</v>
      </c>
      <c r="I59" s="509"/>
      <c r="J59" s="98" t="s">
        <v>305</v>
      </c>
      <c r="K59" s="139">
        <f>R54-R37</f>
        <v>0</v>
      </c>
      <c r="L59" s="100">
        <v>28</v>
      </c>
      <c r="M59" s="509" t="s">
        <v>306</v>
      </c>
      <c r="N59" s="509"/>
      <c r="O59" s="509"/>
      <c r="P59" s="509"/>
      <c r="Q59" s="89"/>
      <c r="R59" s="140">
        <v>0</v>
      </c>
    </row>
    <row r="60" spans="1:18" ht="16" x14ac:dyDescent="0.2">
      <c r="G60" s="100"/>
      <c r="H60" s="509"/>
      <c r="I60" s="509"/>
      <c r="J60" s="130"/>
      <c r="K60" s="141"/>
      <c r="L60" s="100"/>
      <c r="M60" s="509"/>
      <c r="N60" s="509"/>
      <c r="O60" s="509"/>
      <c r="P60" s="509"/>
      <c r="Q60" s="142"/>
      <c r="R60" s="93"/>
    </row>
    <row r="61" spans="1:18" ht="16" x14ac:dyDescent="0.2">
      <c r="G61" s="100">
        <v>26</v>
      </c>
      <c r="H61" s="509" t="s">
        <v>307</v>
      </c>
      <c r="I61" s="509"/>
      <c r="J61" s="98" t="s">
        <v>308</v>
      </c>
      <c r="K61" s="141"/>
      <c r="L61" s="100">
        <v>29</v>
      </c>
      <c r="M61" s="509" t="s">
        <v>309</v>
      </c>
      <c r="N61" s="509"/>
      <c r="O61" s="509"/>
      <c r="P61" s="509"/>
      <c r="Q61" s="130"/>
      <c r="R61" s="93"/>
    </row>
    <row r="62" spans="1:18" ht="16" x14ac:dyDescent="0.2">
      <c r="G62" s="100"/>
      <c r="H62" s="509" t="s">
        <v>310</v>
      </c>
      <c r="I62" s="509"/>
      <c r="J62" s="98" t="s">
        <v>311</v>
      </c>
      <c r="K62" s="143"/>
      <c r="L62" s="100"/>
      <c r="M62" s="509" t="s">
        <v>312</v>
      </c>
      <c r="N62" s="509"/>
      <c r="O62" s="509"/>
      <c r="P62" s="509"/>
      <c r="Q62" s="98" t="s">
        <v>313</v>
      </c>
      <c r="R62" s="99"/>
    </row>
    <row r="63" spans="1:18" ht="16" x14ac:dyDescent="0.2">
      <c r="G63" s="100"/>
      <c r="H63" s="509"/>
      <c r="I63" s="509"/>
      <c r="J63" s="130"/>
      <c r="K63" s="141"/>
      <c r="L63" s="100"/>
      <c r="M63" s="509"/>
      <c r="N63" s="509"/>
      <c r="O63" s="509"/>
      <c r="P63" s="510"/>
      <c r="Q63" s="130"/>
      <c r="R63" s="93"/>
    </row>
    <row r="64" spans="1:18" ht="16" x14ac:dyDescent="0.2">
      <c r="G64" s="100">
        <v>27</v>
      </c>
      <c r="H64" s="509" t="s">
        <v>314</v>
      </c>
      <c r="I64" s="509"/>
      <c r="J64" s="98" t="s">
        <v>315</v>
      </c>
      <c r="K64" s="139">
        <f>K59</f>
        <v>0</v>
      </c>
      <c r="L64" s="100">
        <v>30</v>
      </c>
      <c r="M64" s="509" t="s">
        <v>316</v>
      </c>
      <c r="N64" s="509"/>
      <c r="O64" s="509"/>
      <c r="P64" s="509"/>
      <c r="Q64" s="130"/>
      <c r="R64" s="93"/>
    </row>
    <row r="65" spans="1:18" ht="16" x14ac:dyDescent="0.2">
      <c r="G65" s="100"/>
      <c r="H65" s="514" t="s">
        <v>317</v>
      </c>
      <c r="I65" s="514"/>
      <c r="J65" s="107"/>
      <c r="K65" s="144"/>
      <c r="L65" s="100"/>
      <c r="M65" s="509" t="s">
        <v>318</v>
      </c>
      <c r="N65" s="509"/>
      <c r="O65" s="509"/>
      <c r="P65" s="510"/>
      <c r="Q65" s="98" t="s">
        <v>319</v>
      </c>
      <c r="R65" s="99"/>
    </row>
    <row r="66" spans="1:18" x14ac:dyDescent="0.2">
      <c r="G66" s="100"/>
      <c r="H66" s="515"/>
      <c r="I66" s="515"/>
      <c r="J66" s="137"/>
      <c r="K66" s="137"/>
      <c r="L66" s="100"/>
      <c r="M66" s="509"/>
      <c r="N66" s="509"/>
      <c r="O66" s="509"/>
      <c r="P66" s="510"/>
      <c r="Q66" s="130"/>
      <c r="R66" s="93"/>
    </row>
    <row r="67" spans="1:18" x14ac:dyDescent="0.2">
      <c r="G67" s="100"/>
      <c r="H67" s="524"/>
      <c r="I67" s="524"/>
      <c r="J67" s="524"/>
      <c r="K67" s="525"/>
      <c r="L67" s="100">
        <v>31</v>
      </c>
      <c r="M67" s="509" t="s">
        <v>320</v>
      </c>
      <c r="N67" s="509"/>
      <c r="O67" s="509"/>
      <c r="P67" s="509"/>
      <c r="Q67" s="130"/>
      <c r="R67" s="93"/>
    </row>
    <row r="68" spans="1:18" x14ac:dyDescent="0.2">
      <c r="G68" s="100"/>
      <c r="H68" s="507" t="s">
        <v>321</v>
      </c>
      <c r="I68" s="507"/>
      <c r="J68" s="507"/>
      <c r="K68" s="508"/>
      <c r="L68" s="100"/>
      <c r="M68" s="509" t="s">
        <v>318</v>
      </c>
      <c r="N68" s="509"/>
      <c r="O68" s="509"/>
      <c r="P68" s="510"/>
      <c r="Q68" s="98" t="s">
        <v>322</v>
      </c>
      <c r="R68" s="99"/>
    </row>
    <row r="69" spans="1:18" x14ac:dyDescent="0.2">
      <c r="G69" s="100"/>
      <c r="H69" s="507"/>
      <c r="I69" s="507"/>
      <c r="J69" s="507"/>
      <c r="K69" s="508"/>
      <c r="L69" s="100"/>
      <c r="M69" s="511"/>
      <c r="N69" s="511"/>
      <c r="O69" s="511"/>
      <c r="P69" s="512"/>
      <c r="Q69" s="145"/>
      <c r="R69" s="121"/>
    </row>
    <row r="70" spans="1:18" x14ac:dyDescent="0.2">
      <c r="G70" s="100"/>
      <c r="H70" s="507"/>
      <c r="I70" s="507"/>
      <c r="J70" s="507"/>
      <c r="K70" s="508"/>
      <c r="L70" s="100"/>
      <c r="M70" s="513"/>
      <c r="N70" s="513"/>
      <c r="O70" s="513"/>
      <c r="P70" s="513"/>
      <c r="Q70" s="146"/>
      <c r="R70" s="125"/>
    </row>
    <row r="71" spans="1:18" x14ac:dyDescent="0.2">
      <c r="G71" s="88"/>
      <c r="H71" s="516"/>
      <c r="I71" s="516"/>
      <c r="J71" s="516"/>
      <c r="K71" s="517"/>
      <c r="L71" s="100">
        <v>32</v>
      </c>
      <c r="M71" s="520" t="s">
        <v>323</v>
      </c>
      <c r="N71" s="520"/>
      <c r="O71" s="520"/>
      <c r="P71" s="520"/>
      <c r="Q71" s="521"/>
      <c r="R71" s="133">
        <f>R59-R65</f>
        <v>0</v>
      </c>
    </row>
    <row r="72" spans="1:18" ht="16" thickBot="1" x14ac:dyDescent="0.25">
      <c r="G72" s="147"/>
      <c r="H72" s="518"/>
      <c r="I72" s="518"/>
      <c r="J72" s="518"/>
      <c r="K72" s="519"/>
      <c r="L72" s="147"/>
      <c r="M72" s="522" t="s">
        <v>324</v>
      </c>
      <c r="N72" s="522"/>
      <c r="O72" s="522"/>
      <c r="P72" s="522"/>
      <c r="Q72" s="523"/>
      <c r="R72" s="148"/>
    </row>
    <row r="74" spans="1:18" ht="11.25" customHeight="1" x14ac:dyDescent="0.2">
      <c r="A74" s="404"/>
      <c r="B74" s="404"/>
      <c r="C74" s="404"/>
      <c r="D74" s="404"/>
      <c r="E74" s="404"/>
      <c r="F74" s="404"/>
      <c r="G74" s="404"/>
      <c r="H74" s="404"/>
      <c r="I74" s="404"/>
      <c r="J74" s="404"/>
      <c r="K74" s="404"/>
      <c r="L74" s="404"/>
      <c r="M74" s="404"/>
      <c r="N74" s="404"/>
      <c r="O74" s="404"/>
      <c r="P74" s="404"/>
      <c r="Q74" s="404"/>
      <c r="R74" s="404"/>
    </row>
    <row r="76" spans="1:18" x14ac:dyDescent="0.2">
      <c r="A76" s="332" t="s">
        <v>344</v>
      </c>
    </row>
    <row r="78" spans="1:18" x14ac:dyDescent="0.2">
      <c r="A78" s="177" t="s">
        <v>392</v>
      </c>
      <c r="B78" s="177" t="s">
        <v>345</v>
      </c>
    </row>
    <row r="79" spans="1:18" x14ac:dyDescent="0.2">
      <c r="A79" s="297" t="s">
        <v>850</v>
      </c>
      <c r="B79" s="300" t="s">
        <v>851</v>
      </c>
      <c r="C79" s="300" t="s">
        <v>853</v>
      </c>
      <c r="D79" s="296" t="s">
        <v>29</v>
      </c>
    </row>
    <row r="80" spans="1:18" x14ac:dyDescent="0.2">
      <c r="A80" s="431" t="s">
        <v>346</v>
      </c>
      <c r="B80" s="440"/>
      <c r="C80" s="432"/>
      <c r="D80" s="468"/>
    </row>
    <row r="81" spans="1:4" x14ac:dyDescent="0.2">
      <c r="A81" s="431" t="s">
        <v>347</v>
      </c>
      <c r="B81" s="440"/>
      <c r="C81" s="440"/>
      <c r="D81" s="442"/>
    </row>
    <row r="82" spans="1:4" x14ac:dyDescent="0.2">
      <c r="A82" s="431" t="s">
        <v>348</v>
      </c>
      <c r="B82" s="443"/>
      <c r="C82" s="440" t="s">
        <v>349</v>
      </c>
      <c r="D82" s="442">
        <f>SUM(K74:K78)</f>
        <v>0</v>
      </c>
    </row>
    <row r="83" spans="1:4" x14ac:dyDescent="0.2">
      <c r="A83" s="433"/>
      <c r="B83" s="440"/>
      <c r="C83" s="440"/>
      <c r="D83" s="442"/>
    </row>
    <row r="84" spans="1:4" x14ac:dyDescent="0.2">
      <c r="A84" s="433"/>
      <c r="B84" s="440"/>
      <c r="C84" s="440"/>
      <c r="D84" s="442"/>
    </row>
    <row r="85" spans="1:4" x14ac:dyDescent="0.2">
      <c r="A85" s="444" t="s">
        <v>350</v>
      </c>
      <c r="B85" s="432" t="s">
        <v>351</v>
      </c>
      <c r="C85" s="440" t="s">
        <v>352</v>
      </c>
      <c r="D85" s="468"/>
    </row>
    <row r="86" spans="1:4" x14ac:dyDescent="0.2">
      <c r="A86" s="444"/>
      <c r="B86" s="440"/>
      <c r="C86" s="440"/>
      <c r="D86" s="442"/>
    </row>
    <row r="87" spans="1:4" x14ac:dyDescent="0.2">
      <c r="A87" s="444" t="s">
        <v>353</v>
      </c>
      <c r="B87" s="440"/>
      <c r="C87" s="440" t="s">
        <v>354</v>
      </c>
      <c r="D87" s="442">
        <f>SUM('[3]2058B'!I139:I151)</f>
        <v>0</v>
      </c>
    </row>
    <row r="88" spans="1:4" x14ac:dyDescent="0.2">
      <c r="A88" s="444"/>
      <c r="B88" s="440"/>
      <c r="C88" s="440"/>
      <c r="D88" s="442"/>
    </row>
    <row r="89" spans="1:4" x14ac:dyDescent="0.2">
      <c r="A89" s="431" t="s">
        <v>355</v>
      </c>
      <c r="B89" s="434"/>
      <c r="C89" s="440" t="s">
        <v>356</v>
      </c>
      <c r="D89" s="441">
        <f>SUM(B90:B92)</f>
        <v>0</v>
      </c>
    </row>
    <row r="90" spans="1:4" x14ac:dyDescent="0.2">
      <c r="A90" s="444" t="s">
        <v>357</v>
      </c>
      <c r="B90" s="469"/>
      <c r="C90" s="440"/>
      <c r="D90" s="442"/>
    </row>
    <row r="91" spans="1:4" x14ac:dyDescent="0.2">
      <c r="A91" s="444" t="s">
        <v>358</v>
      </c>
      <c r="B91" s="445"/>
      <c r="C91" s="440"/>
      <c r="D91" s="442"/>
    </row>
    <row r="92" spans="1:4" x14ac:dyDescent="0.2">
      <c r="A92" s="444" t="s">
        <v>359</v>
      </c>
      <c r="B92" s="445"/>
      <c r="C92" s="440"/>
      <c r="D92" s="442"/>
    </row>
    <row r="93" spans="1:4" x14ac:dyDescent="0.2">
      <c r="A93" s="435"/>
      <c r="B93" s="440"/>
      <c r="C93" s="440"/>
      <c r="D93" s="442"/>
    </row>
    <row r="94" spans="1:4" x14ac:dyDescent="0.2">
      <c r="A94" s="435"/>
      <c r="B94" s="440"/>
      <c r="C94" s="440"/>
      <c r="D94" s="442"/>
    </row>
    <row r="95" spans="1:4" x14ac:dyDescent="0.2">
      <c r="A95" s="435"/>
      <c r="B95" s="440"/>
      <c r="C95" s="440"/>
      <c r="D95" s="442"/>
    </row>
    <row r="96" spans="1:4" x14ac:dyDescent="0.2">
      <c r="A96" s="431" t="s">
        <v>360</v>
      </c>
      <c r="B96" s="440"/>
      <c r="C96" s="440" t="s">
        <v>361</v>
      </c>
      <c r="D96" s="442">
        <f>SUM(B97:B102)</f>
        <v>0</v>
      </c>
    </row>
    <row r="97" spans="1:4" x14ac:dyDescent="0.2">
      <c r="A97" s="444" t="s">
        <v>362</v>
      </c>
      <c r="B97" s="436"/>
      <c r="C97" s="440"/>
      <c r="D97" s="442"/>
    </row>
    <row r="98" spans="1:4" x14ac:dyDescent="0.2">
      <c r="A98" s="444" t="s">
        <v>852</v>
      </c>
      <c r="B98" s="470"/>
      <c r="C98" s="440"/>
      <c r="D98" s="442"/>
    </row>
    <row r="99" spans="1:4" x14ac:dyDescent="0.2">
      <c r="A99" s="444" t="s">
        <v>363</v>
      </c>
      <c r="B99" s="446"/>
      <c r="C99" s="440"/>
      <c r="D99" s="442"/>
    </row>
    <row r="100" spans="1:4" x14ac:dyDescent="0.2">
      <c r="A100" s="435" t="s">
        <v>364</v>
      </c>
      <c r="B100" s="446"/>
      <c r="C100" s="440"/>
      <c r="D100" s="442"/>
    </row>
    <row r="101" spans="1:4" x14ac:dyDescent="0.2">
      <c r="A101" s="431" t="s">
        <v>365</v>
      </c>
      <c r="B101" s="446"/>
      <c r="C101" s="440"/>
      <c r="D101" s="442"/>
    </row>
    <row r="102" spans="1:4" x14ac:dyDescent="0.2">
      <c r="A102" s="431" t="s">
        <v>366</v>
      </c>
      <c r="B102" s="446"/>
      <c r="C102" s="440"/>
      <c r="D102" s="442"/>
    </row>
    <row r="103" spans="1:4" x14ac:dyDescent="0.2">
      <c r="A103" s="431" t="s">
        <v>367</v>
      </c>
      <c r="B103" s="440"/>
      <c r="C103" s="440"/>
      <c r="D103" s="437">
        <f>SUM(D81:D102)</f>
        <v>0</v>
      </c>
    </row>
    <row r="104" spans="1:4" x14ac:dyDescent="0.2">
      <c r="A104" s="431" t="s">
        <v>368</v>
      </c>
      <c r="B104" s="440"/>
      <c r="C104" s="440"/>
      <c r="D104" s="442"/>
    </row>
    <row r="105" spans="1:4" x14ac:dyDescent="0.2">
      <c r="A105" s="444" t="s">
        <v>369</v>
      </c>
      <c r="B105" s="440"/>
      <c r="C105" s="440" t="s">
        <v>370</v>
      </c>
      <c r="D105" s="442">
        <f>'[3]2058B'!K154</f>
        <v>0</v>
      </c>
    </row>
    <row r="106" spans="1:4" x14ac:dyDescent="0.2">
      <c r="A106" s="444" t="s">
        <v>371</v>
      </c>
      <c r="B106" s="440" t="s">
        <v>372</v>
      </c>
      <c r="C106" s="440" t="s">
        <v>373</v>
      </c>
      <c r="D106" s="442"/>
    </row>
    <row r="107" spans="1:4" x14ac:dyDescent="0.2">
      <c r="A107" s="444"/>
      <c r="B107" s="440" t="s">
        <v>374</v>
      </c>
      <c r="C107" s="440" t="s">
        <v>375</v>
      </c>
      <c r="D107" s="442"/>
    </row>
    <row r="108" spans="1:4" x14ac:dyDescent="0.2">
      <c r="A108" s="435" t="s">
        <v>376</v>
      </c>
      <c r="B108" s="434"/>
      <c r="C108" s="434" t="s">
        <v>377</v>
      </c>
      <c r="D108" s="437"/>
    </row>
    <row r="109" spans="1:4" x14ac:dyDescent="0.2">
      <c r="A109" s="431"/>
      <c r="B109" s="440"/>
      <c r="C109" s="434" t="s">
        <v>378</v>
      </c>
      <c r="D109" s="437"/>
    </row>
    <row r="110" spans="1:4" x14ac:dyDescent="0.2">
      <c r="A110" s="444" t="s">
        <v>379</v>
      </c>
      <c r="B110" s="440"/>
      <c r="C110" s="440"/>
      <c r="D110" s="442"/>
    </row>
    <row r="111" spans="1:4" x14ac:dyDescent="0.2">
      <c r="A111" s="444" t="s">
        <v>380</v>
      </c>
      <c r="B111" s="440"/>
      <c r="C111" s="432"/>
      <c r="D111" s="437"/>
    </row>
    <row r="112" spans="1:4" x14ac:dyDescent="0.2">
      <c r="A112" s="435" t="s">
        <v>381</v>
      </c>
      <c r="B112" s="434"/>
      <c r="C112" s="434" t="s">
        <v>382</v>
      </c>
      <c r="D112" s="437"/>
    </row>
    <row r="113" spans="1:4" x14ac:dyDescent="0.2">
      <c r="A113" s="431"/>
      <c r="B113" s="434"/>
      <c r="C113" s="440"/>
      <c r="D113" s="442"/>
    </row>
    <row r="114" spans="1:4" x14ac:dyDescent="0.2">
      <c r="A114" s="444"/>
      <c r="B114" s="440"/>
      <c r="C114" s="440"/>
      <c r="D114" s="442"/>
    </row>
    <row r="115" spans="1:4" x14ac:dyDescent="0.2">
      <c r="A115" s="431" t="s">
        <v>383</v>
      </c>
      <c r="B115" s="440"/>
      <c r="C115" s="440" t="s">
        <v>384</v>
      </c>
      <c r="D115" s="442"/>
    </row>
    <row r="116" spans="1:4" x14ac:dyDescent="0.2">
      <c r="A116" s="431"/>
      <c r="B116" s="432" t="s">
        <v>385</v>
      </c>
      <c r="C116" s="440"/>
      <c r="D116" s="442"/>
    </row>
    <row r="117" spans="1:4" x14ac:dyDescent="0.2">
      <c r="A117" s="444"/>
      <c r="B117" s="432" t="s">
        <v>386</v>
      </c>
      <c r="C117" s="440"/>
      <c r="D117" s="442"/>
    </row>
    <row r="118" spans="1:4" x14ac:dyDescent="0.2">
      <c r="A118" s="444"/>
      <c r="B118" s="434" t="s">
        <v>387</v>
      </c>
      <c r="C118" s="440"/>
      <c r="D118" s="447"/>
    </row>
    <row r="119" spans="1:4" x14ac:dyDescent="0.2">
      <c r="A119" s="431" t="s">
        <v>388</v>
      </c>
      <c r="B119" s="432"/>
      <c r="C119" s="440"/>
      <c r="D119" s="437">
        <f>SUM(D104:D117)</f>
        <v>0</v>
      </c>
    </row>
    <row r="120" spans="1:4" x14ac:dyDescent="0.2">
      <c r="A120" s="432" t="s">
        <v>389</v>
      </c>
      <c r="B120" s="440"/>
      <c r="C120" s="440"/>
      <c r="D120" s="437">
        <f>D80+D103-D119</f>
        <v>0</v>
      </c>
    </row>
    <row r="121" spans="1:4" x14ac:dyDescent="0.2">
      <c r="A121" s="444" t="s">
        <v>390</v>
      </c>
      <c r="B121" s="440"/>
      <c r="C121" s="440"/>
      <c r="D121" s="442">
        <f>'[3]2058B'!K127</f>
        <v>0</v>
      </c>
    </row>
    <row r="122" spans="1:4" x14ac:dyDescent="0.2">
      <c r="A122" s="438" t="s">
        <v>391</v>
      </c>
      <c r="B122" s="448"/>
      <c r="C122" s="448"/>
      <c r="D122" s="439">
        <f>D120-D121</f>
        <v>0</v>
      </c>
    </row>
  </sheetData>
  <mergeCells count="48">
    <mergeCell ref="H37:K37"/>
    <mergeCell ref="M37:P37"/>
    <mergeCell ref="H38:J38"/>
    <mergeCell ref="M38:P38"/>
    <mergeCell ref="H53:K53"/>
    <mergeCell ref="M53:Q53"/>
    <mergeCell ref="H39:J41"/>
    <mergeCell ref="M39:P39"/>
    <mergeCell ref="M40:P40"/>
    <mergeCell ref="M41:P41"/>
    <mergeCell ref="H42:K42"/>
    <mergeCell ref="M42:P42"/>
    <mergeCell ref="M65:P65"/>
    <mergeCell ref="M66:P66"/>
    <mergeCell ref="H60:I60"/>
    <mergeCell ref="M60:P60"/>
    <mergeCell ref="H54:I56"/>
    <mergeCell ref="J54:K54"/>
    <mergeCell ref="M54:Q54"/>
    <mergeCell ref="M55:Q55"/>
    <mergeCell ref="J56:K56"/>
    <mergeCell ref="M56:Q56"/>
    <mergeCell ref="G57:K57"/>
    <mergeCell ref="L57:R57"/>
    <mergeCell ref="M58:P58"/>
    <mergeCell ref="H59:I59"/>
    <mergeCell ref="M59:P59"/>
    <mergeCell ref="H71:K72"/>
    <mergeCell ref="M71:Q71"/>
    <mergeCell ref="M72:Q72"/>
    <mergeCell ref="H67:K67"/>
    <mergeCell ref="M67:P67"/>
    <mergeCell ref="O34:Q34"/>
    <mergeCell ref="O33:Q33"/>
    <mergeCell ref="O32:Q32"/>
    <mergeCell ref="H68:K70"/>
    <mergeCell ref="M68:P68"/>
    <mergeCell ref="M69:P69"/>
    <mergeCell ref="M70:P70"/>
    <mergeCell ref="H61:I61"/>
    <mergeCell ref="M61:P61"/>
    <mergeCell ref="H62:I62"/>
    <mergeCell ref="M62:P62"/>
    <mergeCell ref="H63:I63"/>
    <mergeCell ref="M63:P63"/>
    <mergeCell ref="H64:I64"/>
    <mergeCell ref="M64:P64"/>
    <mergeCell ref="H65:I66"/>
  </mergeCells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aint.Picture" shapeId="10241" r:id="rId3">
          <objectPr defaultSize="0" autoPict="0" r:id="rId4">
            <anchor moveWithCells="1">
              <from>
                <xdr:col>15</xdr:col>
                <xdr:colOff>177800</xdr:colOff>
                <xdr:row>1</xdr:row>
                <xdr:rowOff>12700</xdr:rowOff>
              </from>
              <to>
                <xdr:col>16</xdr:col>
                <xdr:colOff>101600</xdr:colOff>
                <xdr:row>2</xdr:row>
                <xdr:rowOff>0</xdr:rowOff>
              </to>
            </anchor>
          </objectPr>
        </oleObject>
      </mc:Choice>
      <mc:Fallback>
        <oleObject progId="Paint.Picture" shapeId="10241" r:id="rId3"/>
      </mc:Fallback>
    </mc:AlternateContent>
  </oleObjects>
  <tableParts count="7">
    <tablePart r:id="rId5"/>
    <tablePart r:id="rId6"/>
    <tablePart r:id="rId7"/>
    <tablePart r:id="rId8"/>
    <tablePart r:id="rId9"/>
    <tablePart r:id="rId10"/>
    <tablePart r:id="rId1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R362"/>
  <sheetViews>
    <sheetView topLeftCell="A198" workbookViewId="0">
      <selection activeCell="A358" sqref="A358"/>
    </sheetView>
  </sheetViews>
  <sheetFormatPr baseColWidth="10" defaultColWidth="11.5" defaultRowHeight="15" x14ac:dyDescent="0.2"/>
  <cols>
    <col min="1" max="1" width="6.83203125" bestFit="1" customWidth="1"/>
    <col min="2" max="2" width="9.1640625" bestFit="1" customWidth="1"/>
    <col min="3" max="3" width="11.5" bestFit="1" customWidth="1"/>
    <col min="4" max="4" width="13.6640625" bestFit="1" customWidth="1"/>
    <col min="5" max="5" width="28.5" bestFit="1" customWidth="1"/>
    <col min="6" max="7" width="9.1640625" bestFit="1" customWidth="1"/>
    <col min="8" max="8" width="2.33203125" bestFit="1" customWidth="1"/>
    <col min="9" max="9" width="17.1640625" bestFit="1" customWidth="1"/>
    <col min="10" max="10" width="5.6640625" bestFit="1" customWidth="1"/>
    <col min="11" max="11" width="17.1640625" bestFit="1" customWidth="1"/>
    <col min="12" max="12" width="1.1640625" bestFit="1" customWidth="1"/>
    <col min="13" max="13" width="17.1640625" bestFit="1" customWidth="1"/>
  </cols>
  <sheetData>
    <row r="1" spans="1:226" x14ac:dyDescent="0.2">
      <c r="A1" s="183" t="s">
        <v>400</v>
      </c>
      <c r="B1" s="183"/>
      <c r="C1" s="183"/>
      <c r="D1" s="183"/>
      <c r="E1" s="183"/>
      <c r="F1" s="183"/>
      <c r="G1" s="183"/>
      <c r="H1" s="183"/>
      <c r="I1" s="183"/>
      <c r="J1" s="183"/>
      <c r="K1" s="183"/>
      <c r="L1" s="183"/>
      <c r="M1" s="183"/>
      <c r="N1" s="183"/>
      <c r="O1" s="183"/>
      <c r="P1" s="183"/>
      <c r="Q1" s="183"/>
      <c r="R1" s="183"/>
      <c r="S1" s="183"/>
      <c r="T1" s="183"/>
      <c r="U1" s="183"/>
      <c r="V1" s="183"/>
      <c r="W1" s="183"/>
      <c r="X1" s="183"/>
      <c r="Y1" s="183"/>
      <c r="Z1" s="183"/>
      <c r="AA1" s="183"/>
      <c r="AB1" s="183"/>
      <c r="AC1" s="183"/>
      <c r="AD1" s="183"/>
      <c r="AE1" s="183"/>
      <c r="AF1" s="183"/>
      <c r="AG1" s="183"/>
      <c r="AH1" s="183"/>
      <c r="AI1" s="183"/>
      <c r="AJ1" s="183"/>
      <c r="AK1" s="183"/>
      <c r="AL1" s="183"/>
      <c r="AM1" s="183"/>
      <c r="AN1" s="183"/>
      <c r="AO1" s="183"/>
      <c r="AP1" s="183"/>
      <c r="AQ1" s="183"/>
      <c r="AR1" s="183"/>
      <c r="AS1" s="183"/>
      <c r="AT1" s="183"/>
      <c r="AU1" s="183"/>
      <c r="AV1" s="183"/>
      <c r="AW1" s="183"/>
      <c r="AX1" s="183"/>
      <c r="AY1" s="183"/>
      <c r="AZ1" s="183"/>
      <c r="BA1" s="183"/>
      <c r="BB1" s="183"/>
      <c r="BC1" s="183"/>
      <c r="BD1" s="183"/>
      <c r="BE1" s="183"/>
      <c r="BF1" s="183"/>
      <c r="BG1" s="183"/>
      <c r="BH1" s="183"/>
      <c r="BI1" s="183"/>
      <c r="BJ1" s="183"/>
      <c r="BK1" s="183"/>
      <c r="BL1" s="183"/>
      <c r="BM1" s="183"/>
      <c r="BN1" s="183"/>
      <c r="BO1" s="183"/>
      <c r="BP1" s="183"/>
      <c r="BQ1" s="183"/>
      <c r="BR1" s="183"/>
      <c r="BS1" s="183"/>
      <c r="BT1" s="183"/>
      <c r="BU1" s="183"/>
      <c r="BV1" s="183"/>
      <c r="BW1" s="183"/>
      <c r="BX1" s="183"/>
      <c r="BY1" s="183"/>
      <c r="BZ1" s="183"/>
      <c r="CA1" s="183"/>
      <c r="CB1" s="183"/>
      <c r="CC1" s="183"/>
      <c r="CD1" s="183"/>
      <c r="CE1" s="183"/>
      <c r="CF1" s="183"/>
      <c r="CG1" s="183"/>
      <c r="CH1" s="183"/>
      <c r="CI1" s="183"/>
      <c r="CJ1" s="183"/>
      <c r="CK1" s="183"/>
      <c r="CL1" s="183"/>
      <c r="CM1" s="183"/>
      <c r="CN1" s="183"/>
      <c r="CO1" s="183"/>
      <c r="CP1" s="183"/>
      <c r="CQ1" s="183"/>
      <c r="CR1" s="183"/>
      <c r="CS1" s="183"/>
      <c r="CT1" s="183"/>
      <c r="CU1" s="183"/>
      <c r="CV1" s="183"/>
      <c r="CW1" s="183"/>
      <c r="CX1" s="183"/>
      <c r="CY1" s="183"/>
      <c r="CZ1" s="183"/>
      <c r="DA1" s="183"/>
      <c r="DB1" s="183"/>
      <c r="DC1" s="183"/>
      <c r="DD1" s="183"/>
      <c r="DE1" s="183"/>
      <c r="DF1" s="183"/>
      <c r="DG1" s="183"/>
      <c r="DH1" s="183"/>
      <c r="DI1" s="183"/>
      <c r="DJ1" s="183"/>
      <c r="DK1" s="183"/>
      <c r="DL1" s="183"/>
      <c r="DM1" s="183"/>
    </row>
    <row r="2" spans="1:226" x14ac:dyDescent="0.2">
      <c r="A2" s="183" t="s">
        <v>401</v>
      </c>
      <c r="B2" s="183"/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  <c r="N2" s="183"/>
      <c r="O2" s="183"/>
      <c r="P2" s="183"/>
      <c r="Q2" s="183"/>
      <c r="R2" s="183"/>
      <c r="S2" s="183"/>
      <c r="T2" s="183"/>
      <c r="U2" s="183"/>
      <c r="V2" s="183"/>
      <c r="W2" s="183"/>
      <c r="X2" s="183"/>
      <c r="Y2" s="183"/>
      <c r="Z2" s="183"/>
      <c r="AA2" s="183"/>
      <c r="AB2" s="183"/>
      <c r="AC2" s="183"/>
      <c r="AD2" s="183"/>
      <c r="AE2" s="183"/>
      <c r="AF2" s="183"/>
      <c r="AG2" s="183"/>
      <c r="AH2" s="183"/>
      <c r="AI2" s="183"/>
      <c r="AJ2" s="183"/>
      <c r="AK2" s="183"/>
      <c r="AL2" s="183"/>
      <c r="AM2" s="183"/>
      <c r="AN2" s="183"/>
      <c r="AO2" s="183"/>
      <c r="AP2" s="183"/>
      <c r="AQ2" s="183"/>
      <c r="AR2" s="183"/>
      <c r="AS2" s="183"/>
      <c r="AT2" s="183"/>
      <c r="AU2" s="183"/>
      <c r="AV2" s="183"/>
      <c r="AW2" s="183"/>
      <c r="AX2" s="183"/>
      <c r="AY2" s="183"/>
      <c r="AZ2" s="183"/>
      <c r="BA2" s="183"/>
      <c r="BB2" s="183"/>
      <c r="BC2" s="183"/>
      <c r="BD2" s="183"/>
      <c r="BE2" s="183"/>
      <c r="BF2" s="183"/>
      <c r="BG2" s="183"/>
      <c r="BH2" s="183"/>
      <c r="BI2" s="183"/>
      <c r="BJ2" s="183"/>
      <c r="BK2" s="183"/>
      <c r="BL2" s="183"/>
      <c r="BM2" s="183"/>
      <c r="BN2" s="183"/>
      <c r="BO2" s="183"/>
      <c r="BP2" s="183"/>
      <c r="BQ2" s="183"/>
      <c r="BR2" s="183"/>
      <c r="BS2" s="183"/>
      <c r="BT2" s="183"/>
      <c r="BU2" s="183"/>
      <c r="BV2" s="183"/>
      <c r="BW2" s="183"/>
      <c r="BX2" s="183"/>
      <c r="BY2" s="183"/>
      <c r="BZ2" s="183"/>
      <c r="CA2" s="183"/>
      <c r="CB2" s="183"/>
      <c r="CC2" s="183"/>
      <c r="CD2" s="183"/>
      <c r="CE2" s="183"/>
      <c r="CF2" s="183"/>
      <c r="CG2" s="183"/>
      <c r="CH2" s="183"/>
      <c r="CI2" s="183"/>
      <c r="CJ2" s="183"/>
      <c r="CK2" s="183"/>
      <c r="CL2" s="183"/>
      <c r="CM2" s="183"/>
      <c r="CN2" s="183"/>
      <c r="CO2" s="183"/>
      <c r="CP2" s="183"/>
      <c r="CQ2" s="183"/>
      <c r="CR2" s="183"/>
      <c r="CS2" s="183"/>
      <c r="CT2" s="183"/>
      <c r="CU2" s="183"/>
      <c r="CV2" s="183"/>
      <c r="CW2" s="183"/>
      <c r="CX2" s="183"/>
      <c r="CY2" s="183"/>
      <c r="CZ2" s="183"/>
      <c r="DA2" s="183"/>
      <c r="DB2" s="183"/>
      <c r="DC2" s="183"/>
      <c r="DD2" s="183"/>
      <c r="DE2" s="183"/>
      <c r="DF2" s="183"/>
      <c r="DG2" s="183"/>
      <c r="DH2" s="183"/>
      <c r="DI2" s="183"/>
      <c r="DJ2" s="183"/>
      <c r="DK2" s="183"/>
      <c r="DL2" s="183"/>
      <c r="DM2" s="183"/>
    </row>
    <row r="3" spans="1:226" x14ac:dyDescent="0.2">
      <c r="A3" s="183" t="s">
        <v>402</v>
      </c>
      <c r="B3" s="183"/>
      <c r="C3" s="183"/>
      <c r="D3" s="183"/>
      <c r="E3" s="183"/>
      <c r="F3" s="183"/>
      <c r="G3" s="183"/>
      <c r="H3" s="183"/>
      <c r="I3" s="183"/>
      <c r="J3" s="183"/>
      <c r="K3" s="183"/>
      <c r="L3" s="183"/>
      <c r="M3" s="183"/>
      <c r="N3" s="183"/>
      <c r="O3" s="183"/>
      <c r="P3" s="183"/>
      <c r="Q3" s="183"/>
      <c r="R3" s="183"/>
      <c r="S3" s="183"/>
      <c r="T3" s="183"/>
      <c r="U3" s="183"/>
      <c r="V3" s="183"/>
      <c r="W3" s="183"/>
      <c r="X3" s="183"/>
      <c r="Y3" s="183"/>
      <c r="Z3" s="183"/>
      <c r="AA3" s="183"/>
      <c r="AB3" s="183"/>
      <c r="AC3" s="183"/>
      <c r="AD3" s="183"/>
      <c r="AE3" s="183"/>
      <c r="AF3" s="183"/>
      <c r="AG3" s="183"/>
      <c r="AH3" s="183"/>
      <c r="AI3" s="183"/>
      <c r="AJ3" s="183"/>
      <c r="AK3" s="183"/>
      <c r="AL3" s="183"/>
      <c r="AM3" s="183"/>
      <c r="AN3" s="183"/>
      <c r="AO3" s="183"/>
      <c r="AP3" s="183"/>
      <c r="AQ3" s="183"/>
      <c r="AR3" s="183"/>
      <c r="AS3" s="183"/>
      <c r="AT3" s="183"/>
      <c r="AU3" s="183"/>
      <c r="AV3" s="183"/>
      <c r="AW3" s="183"/>
      <c r="AX3" s="183"/>
      <c r="AY3" s="183"/>
      <c r="AZ3" s="183"/>
      <c r="BA3" s="183"/>
      <c r="BB3" s="183"/>
      <c r="BC3" s="183"/>
      <c r="BD3" s="183"/>
      <c r="BE3" s="183"/>
      <c r="BF3" s="183"/>
      <c r="BG3" s="183"/>
      <c r="BH3" s="183"/>
      <c r="BI3" s="183"/>
      <c r="BJ3" s="183"/>
      <c r="BK3" s="183"/>
      <c r="BL3" s="183"/>
      <c r="BM3" s="183"/>
      <c r="BN3" s="183"/>
      <c r="BO3" s="183"/>
      <c r="BP3" s="183"/>
      <c r="BQ3" s="183"/>
      <c r="BR3" s="183"/>
      <c r="BS3" s="183"/>
      <c r="BT3" s="183"/>
      <c r="BU3" s="183"/>
      <c r="BV3" s="183"/>
      <c r="BW3" s="183"/>
      <c r="BX3" s="183"/>
      <c r="BY3" s="183"/>
      <c r="BZ3" s="183"/>
      <c r="CA3" s="183"/>
      <c r="CB3" s="183"/>
      <c r="CC3" s="183"/>
      <c r="CD3" s="183"/>
      <c r="CE3" s="183"/>
      <c r="CF3" s="183"/>
      <c r="CG3" s="183"/>
      <c r="CH3" s="183"/>
      <c r="CI3" s="183"/>
      <c r="CJ3" s="183"/>
      <c r="CK3" s="183"/>
      <c r="CL3" s="183"/>
      <c r="CM3" s="183"/>
      <c r="CN3" s="183"/>
      <c r="CO3" s="183"/>
      <c r="CP3" s="183"/>
      <c r="CQ3" s="183"/>
      <c r="CR3" s="183"/>
      <c r="CS3" s="183"/>
      <c r="CT3" s="183"/>
      <c r="CU3" s="183"/>
      <c r="CV3" s="183"/>
      <c r="CW3" s="183"/>
      <c r="CX3" s="183"/>
      <c r="CY3" s="183"/>
      <c r="CZ3" s="183"/>
      <c r="DA3" s="183"/>
      <c r="DB3" s="183"/>
      <c r="DC3" s="183"/>
      <c r="DD3" s="183"/>
      <c r="DE3" s="183"/>
      <c r="DF3" s="183"/>
      <c r="DG3" s="183"/>
      <c r="DH3" s="183"/>
      <c r="DI3" s="183"/>
      <c r="DJ3" s="183"/>
      <c r="DK3" s="183"/>
      <c r="DL3" s="183"/>
      <c r="DM3" s="183"/>
      <c r="DN3" s="183"/>
      <c r="DO3" s="183"/>
      <c r="DP3" s="183"/>
      <c r="DQ3" s="183"/>
      <c r="DR3" s="183"/>
      <c r="DS3" s="183"/>
      <c r="DT3" s="183"/>
      <c r="DU3" s="183"/>
      <c r="DV3" s="183"/>
      <c r="DW3" s="183"/>
      <c r="DX3" s="183"/>
      <c r="DY3" s="183"/>
      <c r="DZ3" s="183"/>
      <c r="EA3" s="183"/>
      <c r="EB3" s="183"/>
      <c r="EC3" s="183"/>
      <c r="ED3" s="183"/>
      <c r="EE3" s="183"/>
      <c r="EF3" s="183"/>
      <c r="EG3" s="183"/>
      <c r="EH3" s="183"/>
      <c r="EI3" s="183"/>
      <c r="EJ3" s="183"/>
      <c r="EK3" s="183"/>
      <c r="EL3" s="183"/>
      <c r="EM3" s="183"/>
      <c r="EN3" s="183"/>
      <c r="EO3" s="183"/>
      <c r="EP3" s="183"/>
      <c r="EQ3" s="183"/>
      <c r="ER3" s="183"/>
      <c r="ES3" s="183"/>
      <c r="ET3" s="183"/>
      <c r="EU3" s="183"/>
      <c r="EV3" s="183"/>
      <c r="EW3" s="183"/>
      <c r="EX3" s="183"/>
      <c r="EY3" s="183"/>
      <c r="EZ3" s="183"/>
      <c r="FA3" s="183"/>
      <c r="FB3" s="183"/>
      <c r="FC3" s="183"/>
      <c r="FD3" s="183"/>
      <c r="FE3" s="183"/>
      <c r="FF3" s="183"/>
      <c r="FG3" s="183"/>
      <c r="FH3" s="183"/>
      <c r="FI3" s="183"/>
      <c r="FJ3" s="183"/>
      <c r="FK3" s="183"/>
      <c r="FL3" s="183"/>
      <c r="FM3" s="183"/>
      <c r="FN3" s="183"/>
      <c r="FO3" s="183"/>
      <c r="FP3" s="183"/>
      <c r="FQ3" s="183"/>
      <c r="FR3" s="183"/>
      <c r="FS3" s="183"/>
      <c r="FT3" s="183"/>
      <c r="FU3" s="183"/>
      <c r="FV3" s="183"/>
      <c r="FW3" s="183"/>
      <c r="FX3" s="183"/>
      <c r="FY3" s="183"/>
      <c r="FZ3" s="183"/>
      <c r="GA3" s="183"/>
      <c r="GB3" s="183"/>
      <c r="GC3" s="183"/>
      <c r="GD3" s="183"/>
      <c r="GE3" s="183"/>
      <c r="GF3" s="183"/>
      <c r="GG3" s="183"/>
      <c r="GH3" s="183"/>
      <c r="GI3" s="183"/>
      <c r="GJ3" s="183"/>
      <c r="GK3" s="183"/>
      <c r="GL3" s="183"/>
      <c r="GM3" s="183"/>
      <c r="GN3" s="183"/>
      <c r="GO3" s="183"/>
      <c r="GP3" s="183"/>
      <c r="GQ3" s="183"/>
      <c r="GR3" s="183"/>
      <c r="GS3" s="183"/>
      <c r="GT3" s="183"/>
      <c r="GU3" s="183"/>
      <c r="GV3" s="183"/>
      <c r="GW3" s="183"/>
      <c r="GX3" s="183"/>
      <c r="GY3" s="183"/>
      <c r="GZ3" s="183"/>
      <c r="HA3" s="183"/>
      <c r="HB3" s="183"/>
      <c r="HC3" s="183"/>
      <c r="HD3" s="183"/>
      <c r="HE3" s="183"/>
      <c r="HF3" s="183"/>
      <c r="HG3" s="183"/>
      <c r="HH3" s="183"/>
      <c r="HI3" s="183"/>
      <c r="HJ3" s="183"/>
      <c r="HK3" s="183"/>
      <c r="HL3" s="183"/>
      <c r="HM3" s="183"/>
      <c r="HN3" s="183"/>
      <c r="HO3" s="183"/>
      <c r="HP3" s="183"/>
      <c r="HQ3" s="183"/>
      <c r="HR3" s="183"/>
    </row>
    <row r="4" spans="1:226" x14ac:dyDescent="0.2">
      <c r="A4" s="183" t="s">
        <v>265</v>
      </c>
      <c r="B4" s="183"/>
      <c r="C4" s="183"/>
      <c r="D4" s="183"/>
      <c r="E4" s="183"/>
      <c r="F4" s="183"/>
      <c r="G4" s="183"/>
      <c r="H4" s="183"/>
      <c r="I4" s="183"/>
      <c r="J4" s="183"/>
      <c r="K4" s="183"/>
      <c r="L4" s="183"/>
      <c r="M4" s="183"/>
      <c r="N4" s="183"/>
      <c r="O4" s="183"/>
      <c r="P4" s="183"/>
      <c r="Q4" s="183"/>
      <c r="R4" s="183"/>
      <c r="S4" s="183"/>
      <c r="T4" s="183"/>
      <c r="U4" s="183"/>
      <c r="V4" s="183"/>
      <c r="W4" s="183"/>
      <c r="X4" s="183"/>
      <c r="Y4" s="183"/>
      <c r="Z4" s="183"/>
      <c r="AA4" s="183"/>
      <c r="AB4" s="183"/>
      <c r="AC4" s="183"/>
      <c r="AD4" s="183"/>
      <c r="AE4" s="183"/>
      <c r="AF4" s="183"/>
      <c r="AG4" s="183"/>
      <c r="AH4" s="183"/>
      <c r="AI4" s="183"/>
      <c r="AJ4" s="183"/>
      <c r="AK4" s="183"/>
      <c r="AL4" s="183"/>
      <c r="AM4" s="183"/>
      <c r="AN4" s="183"/>
      <c r="AO4" s="183"/>
      <c r="AP4" s="183"/>
      <c r="AQ4" s="183"/>
      <c r="AR4" s="183"/>
      <c r="AS4" s="183"/>
      <c r="AT4" s="183"/>
      <c r="AU4" s="183"/>
      <c r="AV4" s="183"/>
      <c r="AW4" s="183"/>
      <c r="AX4" s="183"/>
      <c r="AY4" s="183"/>
      <c r="AZ4" s="183"/>
      <c r="BA4" s="183"/>
      <c r="BB4" s="183"/>
      <c r="BC4" s="183"/>
      <c r="BD4" s="183"/>
      <c r="BE4" s="183"/>
      <c r="BF4" s="183"/>
      <c r="BG4" s="183"/>
      <c r="BH4" s="183"/>
      <c r="BI4" s="183"/>
      <c r="BJ4" s="183"/>
      <c r="BK4" s="183"/>
      <c r="BL4" s="183"/>
      <c r="BM4" s="183"/>
      <c r="BN4" s="183"/>
      <c r="BO4" s="183"/>
      <c r="BP4" s="183"/>
      <c r="BQ4" s="183"/>
      <c r="BR4" s="183"/>
      <c r="BS4" s="183"/>
      <c r="BT4" s="183"/>
      <c r="BU4" s="183"/>
      <c r="BV4" s="183"/>
      <c r="BW4" s="183"/>
      <c r="BX4" s="183"/>
      <c r="BY4" s="183"/>
      <c r="BZ4" s="183"/>
      <c r="CA4" s="183"/>
      <c r="CB4" s="183"/>
      <c r="CC4" s="183"/>
      <c r="CD4" s="183"/>
      <c r="CE4" s="183"/>
      <c r="CF4" s="183"/>
      <c r="CG4" s="183"/>
      <c r="CH4" s="183"/>
      <c r="CI4" s="183"/>
      <c r="CJ4" s="183"/>
      <c r="CK4" s="183"/>
      <c r="CL4" s="183"/>
      <c r="CM4" s="183"/>
      <c r="CN4" s="183"/>
      <c r="CO4" s="183"/>
      <c r="CP4" s="183"/>
      <c r="CQ4" s="183"/>
      <c r="CR4" s="183"/>
      <c r="CS4" s="183"/>
      <c r="CT4" s="183"/>
      <c r="CU4" s="183"/>
      <c r="CV4" s="183"/>
      <c r="CW4" s="183"/>
      <c r="CX4" s="183"/>
      <c r="CY4" s="183"/>
      <c r="CZ4" s="183"/>
      <c r="DA4" s="183"/>
      <c r="DB4" s="183"/>
      <c r="DC4" s="183"/>
      <c r="DD4" s="183"/>
      <c r="DE4" s="183"/>
      <c r="DF4" s="183"/>
      <c r="DG4" s="183"/>
      <c r="DH4" s="183"/>
      <c r="DI4" s="183"/>
      <c r="DJ4" s="183"/>
      <c r="DK4" s="183"/>
      <c r="DL4" s="183"/>
      <c r="DM4" s="183"/>
    </row>
    <row r="5" spans="1:226" x14ac:dyDescent="0.2">
      <c r="A5" s="179" t="s">
        <v>403</v>
      </c>
      <c r="B5" s="180" t="s">
        <v>404</v>
      </c>
      <c r="C5" s="180" t="s">
        <v>95</v>
      </c>
      <c r="D5" s="180" t="s">
        <v>405</v>
      </c>
      <c r="E5" s="181" t="s">
        <v>406</v>
      </c>
      <c r="F5" s="181"/>
      <c r="G5" s="182"/>
      <c r="H5" s="179" t="s">
        <v>407</v>
      </c>
      <c r="I5" s="180" t="s">
        <v>408</v>
      </c>
      <c r="J5" s="180" t="s">
        <v>409</v>
      </c>
      <c r="K5" s="180" t="s">
        <v>410</v>
      </c>
      <c r="L5" s="183"/>
      <c r="M5" s="179" t="s">
        <v>411</v>
      </c>
    </row>
    <row r="6" spans="1:226" x14ac:dyDescent="0.2">
      <c r="A6" s="183"/>
      <c r="B6" s="183"/>
      <c r="C6" s="183"/>
      <c r="D6" s="183"/>
      <c r="E6" s="183"/>
      <c r="F6" s="183"/>
      <c r="G6" s="183"/>
      <c r="H6" s="183"/>
      <c r="I6" s="183"/>
      <c r="J6" s="183"/>
      <c r="K6" s="183"/>
      <c r="L6" s="183"/>
      <c r="M6" s="183"/>
    </row>
    <row r="7" spans="1:226" x14ac:dyDescent="0.2">
      <c r="A7" s="184" t="s">
        <v>412</v>
      </c>
      <c r="B7" s="185"/>
      <c r="C7" s="185"/>
      <c r="D7" s="185"/>
      <c r="E7" s="185"/>
      <c r="F7" s="185"/>
      <c r="G7" s="185"/>
      <c r="H7" s="186"/>
      <c r="I7" s="183"/>
      <c r="J7" s="183"/>
      <c r="K7" s="183"/>
      <c r="L7" s="183"/>
      <c r="M7" s="183"/>
    </row>
    <row r="8" spans="1:226" x14ac:dyDescent="0.2">
      <c r="A8" s="187">
        <v>4</v>
      </c>
      <c r="B8" s="188" t="s">
        <v>413</v>
      </c>
      <c r="C8" s="189">
        <v>44530</v>
      </c>
      <c r="D8" s="188"/>
      <c r="E8" s="190" t="s">
        <v>414</v>
      </c>
      <c r="F8" s="190"/>
      <c r="G8" s="188"/>
      <c r="H8" s="191" t="s">
        <v>101</v>
      </c>
      <c r="I8" s="192"/>
      <c r="J8" s="191"/>
      <c r="K8" s="192">
        <v>10000</v>
      </c>
      <c r="L8" s="183"/>
      <c r="M8" s="193">
        <v>-10000</v>
      </c>
    </row>
    <row r="9" spans="1:226" x14ac:dyDescent="0.2">
      <c r="A9" s="184" t="s">
        <v>415</v>
      </c>
      <c r="B9" s="185"/>
      <c r="C9" s="185"/>
      <c r="D9" s="185"/>
      <c r="E9" s="194" t="s">
        <v>416</v>
      </c>
      <c r="F9" s="194"/>
      <c r="G9" s="194"/>
      <c r="H9" s="195"/>
      <c r="I9" s="196"/>
      <c r="J9" s="186"/>
      <c r="K9" s="197">
        <v>10000</v>
      </c>
      <c r="L9" s="198"/>
      <c r="M9" s="196">
        <v>-10000</v>
      </c>
    </row>
    <row r="10" spans="1:226" x14ac:dyDescent="0.2">
      <c r="A10" s="183"/>
      <c r="B10" s="183"/>
      <c r="C10" s="183"/>
      <c r="D10" s="183"/>
      <c r="E10" s="183"/>
      <c r="F10" s="183"/>
      <c r="G10" s="183"/>
      <c r="H10" s="183"/>
      <c r="I10" s="183"/>
      <c r="J10" s="183"/>
      <c r="K10" s="183"/>
      <c r="L10" s="183"/>
      <c r="M10" s="183"/>
    </row>
    <row r="11" spans="1:226" x14ac:dyDescent="0.2">
      <c r="A11" s="184" t="s">
        <v>417</v>
      </c>
      <c r="B11" s="185"/>
      <c r="C11" s="185"/>
      <c r="D11" s="185"/>
      <c r="E11" s="185"/>
      <c r="F11" s="185"/>
      <c r="G11" s="185"/>
      <c r="H11" s="186"/>
      <c r="I11" s="183"/>
      <c r="J11" s="183"/>
      <c r="K11" s="183"/>
      <c r="L11" s="183"/>
      <c r="M11" s="183"/>
    </row>
    <row r="12" spans="1:226" x14ac:dyDescent="0.2">
      <c r="A12" s="187">
        <v>4</v>
      </c>
      <c r="B12" s="188" t="s">
        <v>413</v>
      </c>
      <c r="C12" s="189">
        <v>44530</v>
      </c>
      <c r="D12" s="188"/>
      <c r="E12" s="190" t="s">
        <v>418</v>
      </c>
      <c r="F12" s="190"/>
      <c r="G12" s="188"/>
      <c r="H12" s="191" t="s">
        <v>101</v>
      </c>
      <c r="I12" s="192"/>
      <c r="J12" s="191"/>
      <c r="K12" s="192">
        <v>1000</v>
      </c>
      <c r="L12" s="183"/>
      <c r="M12" s="193">
        <v>-1000</v>
      </c>
    </row>
    <row r="13" spans="1:226" x14ac:dyDescent="0.2">
      <c r="A13" s="184" t="s">
        <v>419</v>
      </c>
      <c r="B13" s="185"/>
      <c r="C13" s="185"/>
      <c r="D13" s="185"/>
      <c r="E13" s="194" t="s">
        <v>416</v>
      </c>
      <c r="F13" s="194"/>
      <c r="G13" s="194"/>
      <c r="H13" s="195"/>
      <c r="I13" s="196"/>
      <c r="J13" s="186"/>
      <c r="K13" s="197">
        <v>1000</v>
      </c>
      <c r="L13" s="198"/>
      <c r="M13" s="196">
        <v>-1000</v>
      </c>
    </row>
    <row r="14" spans="1:226" x14ac:dyDescent="0.2">
      <c r="A14" s="183"/>
      <c r="B14" s="183"/>
      <c r="C14" s="183"/>
      <c r="D14" s="183"/>
      <c r="E14" s="183"/>
      <c r="F14" s="183"/>
      <c r="G14" s="183"/>
      <c r="H14" s="183"/>
      <c r="I14" s="183"/>
      <c r="J14" s="183"/>
      <c r="K14" s="183"/>
      <c r="L14" s="183"/>
      <c r="M14" s="183"/>
    </row>
    <row r="15" spans="1:226" x14ac:dyDescent="0.2">
      <c r="A15" s="184" t="s">
        <v>420</v>
      </c>
      <c r="B15" s="185"/>
      <c r="C15" s="185"/>
      <c r="D15" s="185"/>
      <c r="E15" s="185"/>
      <c r="F15" s="185"/>
      <c r="G15" s="185"/>
      <c r="H15" s="186"/>
      <c r="I15" s="183"/>
      <c r="J15" s="183"/>
      <c r="K15" s="183"/>
      <c r="L15" s="183"/>
      <c r="M15" s="183"/>
    </row>
    <row r="16" spans="1:226" x14ac:dyDescent="0.2">
      <c r="A16" s="187">
        <v>4</v>
      </c>
      <c r="B16" s="188" t="s">
        <v>413</v>
      </c>
      <c r="C16" s="189">
        <v>44530</v>
      </c>
      <c r="D16" s="188"/>
      <c r="E16" s="190" t="s">
        <v>421</v>
      </c>
      <c r="F16" s="190"/>
      <c r="G16" s="188"/>
      <c r="H16" s="191" t="s">
        <v>101</v>
      </c>
      <c r="I16" s="192">
        <v>5000</v>
      </c>
      <c r="J16" s="191"/>
      <c r="K16" s="192"/>
      <c r="L16" s="183"/>
      <c r="M16" s="193">
        <v>5000</v>
      </c>
    </row>
    <row r="17" spans="1:13" x14ac:dyDescent="0.2">
      <c r="A17" s="184" t="s">
        <v>422</v>
      </c>
      <c r="B17" s="185"/>
      <c r="C17" s="185"/>
      <c r="D17" s="185"/>
      <c r="E17" s="194" t="s">
        <v>423</v>
      </c>
      <c r="F17" s="194"/>
      <c r="G17" s="194"/>
      <c r="H17" s="195"/>
      <c r="I17" s="196">
        <v>5000</v>
      </c>
      <c r="J17" s="186"/>
      <c r="K17" s="197"/>
      <c r="L17" s="198"/>
      <c r="M17" s="196">
        <v>5000</v>
      </c>
    </row>
    <row r="18" spans="1:13" x14ac:dyDescent="0.2">
      <c r="A18" s="183"/>
      <c r="B18" s="183"/>
      <c r="C18" s="183"/>
      <c r="D18" s="183"/>
      <c r="E18" s="183"/>
      <c r="F18" s="183"/>
      <c r="G18" s="183"/>
      <c r="H18" s="183"/>
      <c r="I18" s="183"/>
      <c r="J18" s="183"/>
      <c r="K18" s="183"/>
      <c r="L18" s="183"/>
      <c r="M18" s="183"/>
    </row>
    <row r="19" spans="1:13" x14ac:dyDescent="0.2">
      <c r="A19" s="184" t="s">
        <v>829</v>
      </c>
      <c r="B19" s="185"/>
      <c r="C19" s="185"/>
      <c r="D19" s="185"/>
      <c r="E19" s="185"/>
      <c r="F19" s="185"/>
      <c r="G19" s="185"/>
      <c r="H19" s="186"/>
      <c r="I19" s="183"/>
      <c r="J19" s="183"/>
      <c r="K19" s="183"/>
      <c r="L19" s="183"/>
      <c r="M19" s="183"/>
    </row>
    <row r="20" spans="1:13" x14ac:dyDescent="0.2">
      <c r="A20" s="187">
        <v>5</v>
      </c>
      <c r="B20" s="188" t="s">
        <v>451</v>
      </c>
      <c r="C20" s="189">
        <v>44561</v>
      </c>
      <c r="D20" s="188"/>
      <c r="E20" s="190" t="s">
        <v>828</v>
      </c>
      <c r="F20" s="190"/>
      <c r="G20" s="188"/>
      <c r="H20" s="191" t="s">
        <v>101</v>
      </c>
      <c r="I20" s="192"/>
      <c r="J20" s="191"/>
      <c r="K20" s="192">
        <v>5200</v>
      </c>
      <c r="L20" s="183"/>
      <c r="M20" s="193">
        <v>-5200</v>
      </c>
    </row>
    <row r="21" spans="1:13" x14ac:dyDescent="0.2">
      <c r="A21" s="184" t="s">
        <v>830</v>
      </c>
      <c r="B21" s="185"/>
      <c r="C21" s="185"/>
      <c r="D21" s="185"/>
      <c r="E21" s="194" t="s">
        <v>416</v>
      </c>
      <c r="F21" s="194"/>
      <c r="G21" s="194"/>
      <c r="H21" s="195"/>
      <c r="I21" s="196"/>
      <c r="J21" s="186"/>
      <c r="K21" s="197">
        <v>5200</v>
      </c>
      <c r="L21" s="198"/>
      <c r="M21" s="196">
        <v>-5200</v>
      </c>
    </row>
    <row r="22" spans="1:13" x14ac:dyDescent="0.2">
      <c r="A22" s="183"/>
      <c r="B22" s="183"/>
      <c r="C22" s="183"/>
      <c r="D22" s="183"/>
      <c r="E22" s="183"/>
      <c r="F22" s="183"/>
      <c r="G22" s="183"/>
      <c r="H22" s="183"/>
      <c r="I22" s="183"/>
      <c r="J22" s="183"/>
      <c r="K22" s="183"/>
      <c r="L22" s="183"/>
      <c r="M22" s="183"/>
    </row>
    <row r="23" spans="1:13" x14ac:dyDescent="0.2">
      <c r="A23" s="184" t="s">
        <v>424</v>
      </c>
      <c r="B23" s="185"/>
      <c r="C23" s="185"/>
      <c r="D23" s="185"/>
      <c r="E23" s="185"/>
      <c r="F23" s="185"/>
      <c r="G23" s="185"/>
      <c r="H23" s="186"/>
      <c r="I23" s="183"/>
      <c r="J23" s="183"/>
      <c r="K23" s="183"/>
      <c r="L23" s="183"/>
      <c r="M23" s="183"/>
    </row>
    <row r="24" spans="1:13" x14ac:dyDescent="0.2">
      <c r="A24" s="187">
        <v>4</v>
      </c>
      <c r="B24" s="188" t="s">
        <v>413</v>
      </c>
      <c r="C24" s="189">
        <v>44530</v>
      </c>
      <c r="D24" s="188"/>
      <c r="E24" s="190" t="s">
        <v>425</v>
      </c>
      <c r="F24" s="190"/>
      <c r="G24" s="188"/>
      <c r="H24" s="191" t="s">
        <v>101</v>
      </c>
      <c r="I24" s="192"/>
      <c r="J24" s="191"/>
      <c r="K24" s="192">
        <v>6567.94</v>
      </c>
      <c r="L24" s="183"/>
      <c r="M24" s="193">
        <v>-6567.94</v>
      </c>
    </row>
    <row r="25" spans="1:13" x14ac:dyDescent="0.2">
      <c r="A25" s="187">
        <v>6</v>
      </c>
      <c r="B25" s="188" t="s">
        <v>426</v>
      </c>
      <c r="C25" s="189">
        <v>44531</v>
      </c>
      <c r="D25" s="188"/>
      <c r="E25" s="190" t="s">
        <v>221</v>
      </c>
      <c r="F25" s="190"/>
      <c r="G25" s="188"/>
      <c r="H25" s="191" t="s">
        <v>101</v>
      </c>
      <c r="I25" s="463">
        <v>490.29</v>
      </c>
      <c r="J25" s="191"/>
      <c r="K25" s="192"/>
      <c r="L25" s="183"/>
      <c r="M25" s="193">
        <v>-6077.65</v>
      </c>
    </row>
    <row r="26" spans="1:13" x14ac:dyDescent="0.2">
      <c r="A26" s="184" t="s">
        <v>427</v>
      </c>
      <c r="B26" s="185"/>
      <c r="C26" s="185"/>
      <c r="D26" s="185"/>
      <c r="E26" s="194" t="s">
        <v>416</v>
      </c>
      <c r="F26" s="194"/>
      <c r="G26" s="194"/>
      <c r="H26" s="195"/>
      <c r="I26" s="196">
        <v>490.29</v>
      </c>
      <c r="J26" s="186"/>
      <c r="K26" s="197">
        <v>6567.94</v>
      </c>
      <c r="L26" s="198"/>
      <c r="M26" s="196">
        <v>-6077.65</v>
      </c>
    </row>
    <row r="27" spans="1:13" x14ac:dyDescent="0.2">
      <c r="A27" s="199" t="s">
        <v>428</v>
      </c>
      <c r="B27" s="200"/>
      <c r="C27" s="200"/>
      <c r="D27" s="200"/>
      <c r="E27" s="200"/>
      <c r="F27" s="200"/>
      <c r="G27" s="200"/>
      <c r="H27" s="201"/>
      <c r="I27" s="202">
        <v>5490.29</v>
      </c>
      <c r="J27" s="203"/>
      <c r="K27" s="204">
        <v>22767.94</v>
      </c>
      <c r="L27" s="198"/>
      <c r="M27" s="202">
        <v>-17277.650000000001</v>
      </c>
    </row>
    <row r="28" spans="1:13" x14ac:dyDescent="0.2">
      <c r="A28" s="183"/>
      <c r="B28" s="183"/>
      <c r="C28" s="183"/>
      <c r="D28" s="183"/>
      <c r="E28" s="183"/>
      <c r="F28" s="183"/>
      <c r="G28" s="183"/>
      <c r="H28" s="183"/>
      <c r="I28" s="183"/>
      <c r="J28" s="183"/>
      <c r="K28" s="183"/>
      <c r="L28" s="183"/>
      <c r="M28" s="183"/>
    </row>
    <row r="29" spans="1:13" x14ac:dyDescent="0.2">
      <c r="A29" s="184" t="s">
        <v>429</v>
      </c>
      <c r="B29" s="185"/>
      <c r="C29" s="185"/>
      <c r="D29" s="185"/>
      <c r="E29" s="185"/>
      <c r="F29" s="185"/>
      <c r="G29" s="185"/>
      <c r="H29" s="186"/>
      <c r="I29" s="183"/>
      <c r="J29" s="183"/>
      <c r="K29" s="183"/>
      <c r="L29" s="183"/>
      <c r="M29" s="183"/>
    </row>
    <row r="30" spans="1:13" x14ac:dyDescent="0.2">
      <c r="A30" s="187">
        <v>4</v>
      </c>
      <c r="B30" s="188" t="s">
        <v>413</v>
      </c>
      <c r="C30" s="189">
        <v>44530</v>
      </c>
      <c r="D30" s="188"/>
      <c r="E30" s="190" t="s">
        <v>430</v>
      </c>
      <c r="F30" s="190"/>
      <c r="G30" s="188"/>
      <c r="H30" s="191" t="s">
        <v>101</v>
      </c>
      <c r="I30" s="192">
        <v>1250</v>
      </c>
      <c r="J30" s="191"/>
      <c r="K30" s="192"/>
      <c r="L30" s="183"/>
      <c r="M30" s="193">
        <v>1250</v>
      </c>
    </row>
    <row r="31" spans="1:13" x14ac:dyDescent="0.2">
      <c r="A31" s="184" t="s">
        <v>431</v>
      </c>
      <c r="B31" s="185"/>
      <c r="C31" s="185"/>
      <c r="D31" s="185"/>
      <c r="E31" s="194" t="s">
        <v>423</v>
      </c>
      <c r="F31" s="194"/>
      <c r="G31" s="194"/>
      <c r="H31" s="195"/>
      <c r="I31" s="196">
        <v>1250</v>
      </c>
      <c r="J31" s="186"/>
      <c r="K31" s="197"/>
      <c r="L31" s="198"/>
      <c r="M31" s="196">
        <v>1250</v>
      </c>
    </row>
    <row r="32" spans="1:13" x14ac:dyDescent="0.2">
      <c r="A32" s="183"/>
      <c r="B32" s="183"/>
      <c r="C32" s="183"/>
      <c r="D32" s="183"/>
      <c r="E32" s="183"/>
      <c r="F32" s="183"/>
      <c r="G32" s="183"/>
      <c r="H32" s="183"/>
      <c r="I32" s="183"/>
      <c r="J32" s="183"/>
      <c r="K32" s="183"/>
      <c r="L32" s="183"/>
      <c r="M32" s="183"/>
    </row>
    <row r="33" spans="1:13" x14ac:dyDescent="0.2">
      <c r="A33" s="184" t="s">
        <v>432</v>
      </c>
      <c r="B33" s="185"/>
      <c r="C33" s="185"/>
      <c r="D33" s="185"/>
      <c r="E33" s="185"/>
      <c r="F33" s="185"/>
      <c r="G33" s="185"/>
      <c r="H33" s="186"/>
      <c r="I33" s="183"/>
      <c r="J33" s="183"/>
      <c r="K33" s="183"/>
      <c r="L33" s="183"/>
      <c r="M33" s="183"/>
    </row>
    <row r="34" spans="1:13" x14ac:dyDescent="0.2">
      <c r="A34" s="187">
        <v>4</v>
      </c>
      <c r="B34" s="188" t="s">
        <v>413</v>
      </c>
      <c r="C34" s="189">
        <v>44530</v>
      </c>
      <c r="D34" s="188"/>
      <c r="E34" s="190" t="s">
        <v>433</v>
      </c>
      <c r="F34" s="190"/>
      <c r="G34" s="188"/>
      <c r="H34" s="191" t="s">
        <v>101</v>
      </c>
      <c r="I34" s="192">
        <v>15000</v>
      </c>
      <c r="J34" s="191"/>
      <c r="K34" s="192"/>
      <c r="L34" s="183"/>
      <c r="M34" s="193">
        <v>15000</v>
      </c>
    </row>
    <row r="35" spans="1:13" x14ac:dyDescent="0.2">
      <c r="A35" s="187">
        <v>1</v>
      </c>
      <c r="B35" s="188" t="s">
        <v>434</v>
      </c>
      <c r="C35" s="189">
        <v>44561</v>
      </c>
      <c r="D35" s="188"/>
      <c r="E35" s="190" t="s">
        <v>12</v>
      </c>
      <c r="F35" s="190"/>
      <c r="G35" s="188"/>
      <c r="H35" s="191" t="s">
        <v>101</v>
      </c>
      <c r="I35" s="463">
        <v>5000</v>
      </c>
      <c r="J35" s="191"/>
      <c r="K35" s="192"/>
      <c r="L35" s="183"/>
      <c r="M35" s="193">
        <v>20000</v>
      </c>
    </row>
    <row r="36" spans="1:13" x14ac:dyDescent="0.2">
      <c r="A36" s="184" t="s">
        <v>435</v>
      </c>
      <c r="B36" s="185"/>
      <c r="C36" s="185"/>
      <c r="D36" s="185"/>
      <c r="E36" s="194" t="s">
        <v>423</v>
      </c>
      <c r="F36" s="194"/>
      <c r="G36" s="194"/>
      <c r="H36" s="195"/>
      <c r="I36" s="196">
        <v>20000</v>
      </c>
      <c r="J36" s="186"/>
      <c r="K36" s="197"/>
      <c r="L36" s="198"/>
      <c r="M36" s="196">
        <v>20000</v>
      </c>
    </row>
    <row r="37" spans="1:13" x14ac:dyDescent="0.2">
      <c r="A37" s="183"/>
      <c r="B37" s="183"/>
      <c r="C37" s="183"/>
      <c r="D37" s="183"/>
      <c r="E37" s="183"/>
      <c r="F37" s="183"/>
      <c r="G37" s="183"/>
      <c r="H37" s="183"/>
      <c r="I37" s="183"/>
      <c r="J37" s="183"/>
      <c r="K37" s="183"/>
      <c r="L37" s="183"/>
      <c r="M37" s="183"/>
    </row>
    <row r="38" spans="1:13" x14ac:dyDescent="0.2">
      <c r="A38" s="184" t="s">
        <v>436</v>
      </c>
      <c r="B38" s="185"/>
      <c r="C38" s="185"/>
      <c r="D38" s="185"/>
      <c r="E38" s="185"/>
      <c r="F38" s="185"/>
      <c r="G38" s="185"/>
      <c r="H38" s="186"/>
      <c r="I38" s="183"/>
      <c r="J38" s="183"/>
      <c r="K38" s="183"/>
      <c r="L38" s="183"/>
      <c r="M38" s="183"/>
    </row>
    <row r="39" spans="1:13" x14ac:dyDescent="0.2">
      <c r="A39" s="187">
        <v>4</v>
      </c>
      <c r="B39" s="188" t="s">
        <v>413</v>
      </c>
      <c r="C39" s="189">
        <v>44530</v>
      </c>
      <c r="D39" s="188"/>
      <c r="E39" s="190" t="s">
        <v>437</v>
      </c>
      <c r="F39" s="190"/>
      <c r="G39" s="188"/>
      <c r="H39" s="191" t="s">
        <v>101</v>
      </c>
      <c r="I39" s="192">
        <v>1400</v>
      </c>
      <c r="J39" s="191"/>
      <c r="K39" s="192"/>
      <c r="L39" s="183"/>
      <c r="M39" s="193">
        <v>1400</v>
      </c>
    </row>
    <row r="40" spans="1:13" x14ac:dyDescent="0.2">
      <c r="A40" s="184" t="s">
        <v>438</v>
      </c>
      <c r="B40" s="185"/>
      <c r="C40" s="185"/>
      <c r="D40" s="185"/>
      <c r="E40" s="194" t="s">
        <v>423</v>
      </c>
      <c r="F40" s="194"/>
      <c r="G40" s="194"/>
      <c r="H40" s="195"/>
      <c r="I40" s="196">
        <v>1400</v>
      </c>
      <c r="J40" s="186"/>
      <c r="K40" s="197"/>
      <c r="L40" s="198"/>
      <c r="M40" s="196">
        <v>1400</v>
      </c>
    </row>
    <row r="41" spans="1:13" x14ac:dyDescent="0.2">
      <c r="A41" s="183"/>
      <c r="B41" s="183"/>
      <c r="C41" s="183"/>
      <c r="D41" s="183"/>
      <c r="E41" s="183"/>
      <c r="F41" s="183"/>
      <c r="G41" s="183"/>
      <c r="H41" s="183"/>
      <c r="I41" s="183"/>
      <c r="J41" s="183"/>
      <c r="K41" s="183"/>
      <c r="L41" s="183"/>
      <c r="M41" s="183"/>
    </row>
    <row r="42" spans="1:13" x14ac:dyDescent="0.2">
      <c r="A42" s="184" t="s">
        <v>439</v>
      </c>
      <c r="B42" s="185"/>
      <c r="C42" s="185"/>
      <c r="D42" s="185"/>
      <c r="E42" s="185"/>
      <c r="F42" s="185"/>
      <c r="G42" s="185"/>
      <c r="H42" s="186"/>
      <c r="I42" s="183"/>
      <c r="J42" s="183"/>
      <c r="K42" s="183"/>
      <c r="L42" s="183"/>
      <c r="M42" s="183"/>
    </row>
    <row r="43" spans="1:13" x14ac:dyDescent="0.2">
      <c r="A43" s="187">
        <v>4</v>
      </c>
      <c r="B43" s="188" t="s">
        <v>413</v>
      </c>
      <c r="C43" s="189">
        <v>44530</v>
      </c>
      <c r="D43" s="188"/>
      <c r="E43" s="190" t="s">
        <v>440</v>
      </c>
      <c r="F43" s="190"/>
      <c r="G43" s="188"/>
      <c r="H43" s="191" t="s">
        <v>101</v>
      </c>
      <c r="I43" s="192"/>
      <c r="J43" s="191"/>
      <c r="K43" s="192">
        <v>1000</v>
      </c>
      <c r="L43" s="183"/>
      <c r="M43" s="193">
        <v>-1000</v>
      </c>
    </row>
    <row r="44" spans="1:13" x14ac:dyDescent="0.2">
      <c r="A44" s="187">
        <v>5</v>
      </c>
      <c r="B44" s="188" t="s">
        <v>451</v>
      </c>
      <c r="C44" s="189">
        <v>44561</v>
      </c>
      <c r="D44" s="188"/>
      <c r="E44" s="190" t="s">
        <v>831</v>
      </c>
      <c r="F44" s="190"/>
      <c r="G44" s="188"/>
      <c r="H44" s="191" t="s">
        <v>101</v>
      </c>
      <c r="I44" s="192"/>
      <c r="J44" s="191"/>
      <c r="K44" s="463">
        <v>700</v>
      </c>
      <c r="L44" s="183"/>
      <c r="M44" s="193">
        <v>-1700</v>
      </c>
    </row>
    <row r="45" spans="1:13" x14ac:dyDescent="0.2">
      <c r="A45" s="184" t="s">
        <v>441</v>
      </c>
      <c r="B45" s="185"/>
      <c r="C45" s="185"/>
      <c r="D45" s="185"/>
      <c r="E45" s="194" t="s">
        <v>416</v>
      </c>
      <c r="F45" s="194"/>
      <c r="G45" s="194"/>
      <c r="H45" s="195"/>
      <c r="I45" s="196"/>
      <c r="J45" s="186"/>
      <c r="K45" s="197">
        <v>1700</v>
      </c>
      <c r="L45" s="198"/>
      <c r="M45" s="196">
        <v>-1700</v>
      </c>
    </row>
    <row r="46" spans="1:13" x14ac:dyDescent="0.2">
      <c r="A46" s="183"/>
      <c r="B46" s="183"/>
      <c r="C46" s="183"/>
      <c r="D46" s="183"/>
      <c r="E46" s="183"/>
      <c r="F46" s="183"/>
      <c r="G46" s="183"/>
      <c r="H46" s="183"/>
      <c r="I46" s="183"/>
      <c r="J46" s="183"/>
      <c r="K46" s="183"/>
      <c r="L46" s="183"/>
      <c r="M46" s="183"/>
    </row>
    <row r="47" spans="1:13" x14ac:dyDescent="0.2">
      <c r="A47" s="184" t="s">
        <v>442</v>
      </c>
      <c r="B47" s="185"/>
      <c r="C47" s="185"/>
      <c r="D47" s="185"/>
      <c r="E47" s="185"/>
      <c r="F47" s="185"/>
      <c r="G47" s="185"/>
      <c r="H47" s="186"/>
      <c r="I47" s="183"/>
      <c r="J47" s="183"/>
      <c r="K47" s="183"/>
      <c r="L47" s="183"/>
      <c r="M47" s="183"/>
    </row>
    <row r="48" spans="1:13" x14ac:dyDescent="0.2">
      <c r="A48" s="187">
        <v>4</v>
      </c>
      <c r="B48" s="188" t="s">
        <v>413</v>
      </c>
      <c r="C48" s="189">
        <v>44530</v>
      </c>
      <c r="D48" s="188"/>
      <c r="E48" s="190" t="s">
        <v>443</v>
      </c>
      <c r="F48" s="190"/>
      <c r="G48" s="188"/>
      <c r="H48" s="191" t="s">
        <v>101</v>
      </c>
      <c r="I48" s="192"/>
      <c r="J48" s="191"/>
      <c r="K48" s="192">
        <v>3750</v>
      </c>
      <c r="L48" s="183"/>
      <c r="M48" s="193">
        <v>-3750</v>
      </c>
    </row>
    <row r="49" spans="1:13" x14ac:dyDescent="0.2">
      <c r="A49" s="187">
        <v>5</v>
      </c>
      <c r="B49" s="188" t="s">
        <v>451</v>
      </c>
      <c r="C49" s="189">
        <v>44561</v>
      </c>
      <c r="D49" s="188"/>
      <c r="E49" s="190" t="s">
        <v>831</v>
      </c>
      <c r="F49" s="190"/>
      <c r="G49" s="188"/>
      <c r="H49" s="191" t="s">
        <v>101</v>
      </c>
      <c r="I49" s="192"/>
      <c r="J49" s="191"/>
      <c r="K49" s="463">
        <v>2100</v>
      </c>
      <c r="L49" s="183"/>
      <c r="M49" s="193">
        <v>-5850</v>
      </c>
    </row>
    <row r="50" spans="1:13" x14ac:dyDescent="0.2">
      <c r="A50" s="187">
        <v>5</v>
      </c>
      <c r="B50" s="188" t="s">
        <v>451</v>
      </c>
      <c r="C50" s="189">
        <v>44561</v>
      </c>
      <c r="D50" s="188"/>
      <c r="E50" s="190" t="s">
        <v>816</v>
      </c>
      <c r="F50" s="190"/>
      <c r="G50" s="188"/>
      <c r="H50" s="191" t="s">
        <v>101</v>
      </c>
      <c r="I50" s="192"/>
      <c r="J50" s="191"/>
      <c r="K50" s="463">
        <v>83.33</v>
      </c>
      <c r="L50" s="183"/>
      <c r="M50" s="193">
        <v>-5933.33</v>
      </c>
    </row>
    <row r="51" spans="1:13" x14ac:dyDescent="0.2">
      <c r="A51" s="187">
        <v>5</v>
      </c>
      <c r="B51" s="188" t="s">
        <v>451</v>
      </c>
      <c r="C51" s="189">
        <v>44561</v>
      </c>
      <c r="D51" s="188"/>
      <c r="E51" s="190" t="s">
        <v>816</v>
      </c>
      <c r="F51" s="190"/>
      <c r="G51" s="188"/>
      <c r="H51" s="191" t="s">
        <v>101</v>
      </c>
      <c r="I51" s="192"/>
      <c r="J51" s="191"/>
      <c r="K51" s="463">
        <v>1190.48</v>
      </c>
      <c r="L51" s="183"/>
      <c r="M51" s="193">
        <v>-7123.81</v>
      </c>
    </row>
    <row r="52" spans="1:13" x14ac:dyDescent="0.2">
      <c r="A52" s="184" t="s">
        <v>444</v>
      </c>
      <c r="B52" s="185"/>
      <c r="C52" s="185"/>
      <c r="D52" s="185"/>
      <c r="E52" s="194" t="s">
        <v>416</v>
      </c>
      <c r="F52" s="194"/>
      <c r="G52" s="194"/>
      <c r="H52" s="195"/>
      <c r="I52" s="196"/>
      <c r="J52" s="186"/>
      <c r="K52" s="197">
        <v>7123.81</v>
      </c>
      <c r="L52" s="198"/>
      <c r="M52" s="196">
        <v>-7123.81</v>
      </c>
    </row>
    <row r="53" spans="1:13" x14ac:dyDescent="0.2">
      <c r="A53" s="183"/>
      <c r="B53" s="183"/>
      <c r="C53" s="183"/>
      <c r="D53" s="183"/>
      <c r="E53" s="183"/>
      <c r="F53" s="183"/>
      <c r="G53" s="183"/>
      <c r="H53" s="183"/>
      <c r="I53" s="183"/>
      <c r="J53" s="183"/>
      <c r="K53" s="183"/>
      <c r="L53" s="183"/>
      <c r="M53" s="183"/>
    </row>
    <row r="54" spans="1:13" x14ac:dyDescent="0.2">
      <c r="A54" s="184" t="s">
        <v>445</v>
      </c>
      <c r="B54" s="185"/>
      <c r="C54" s="185"/>
      <c r="D54" s="185"/>
      <c r="E54" s="185"/>
      <c r="F54" s="185"/>
      <c r="G54" s="185"/>
      <c r="H54" s="186"/>
      <c r="I54" s="183"/>
      <c r="J54" s="183"/>
      <c r="K54" s="183"/>
      <c r="L54" s="183"/>
      <c r="M54" s="183"/>
    </row>
    <row r="55" spans="1:13" x14ac:dyDescent="0.2">
      <c r="A55" s="187">
        <v>4</v>
      </c>
      <c r="B55" s="188" t="s">
        <v>413</v>
      </c>
      <c r="C55" s="189">
        <v>44530</v>
      </c>
      <c r="D55" s="188"/>
      <c r="E55" s="190" t="s">
        <v>446</v>
      </c>
      <c r="F55" s="190"/>
      <c r="G55" s="188"/>
      <c r="H55" s="191" t="s">
        <v>101</v>
      </c>
      <c r="I55" s="192"/>
      <c r="J55" s="191"/>
      <c r="K55" s="192">
        <v>1200</v>
      </c>
      <c r="L55" s="183"/>
      <c r="M55" s="193">
        <v>-1200</v>
      </c>
    </row>
    <row r="56" spans="1:13" x14ac:dyDescent="0.2">
      <c r="A56" s="187">
        <v>5</v>
      </c>
      <c r="B56" s="188" t="s">
        <v>451</v>
      </c>
      <c r="C56" s="189">
        <v>44561</v>
      </c>
      <c r="D56" s="188"/>
      <c r="E56" s="190" t="s">
        <v>831</v>
      </c>
      <c r="F56" s="190"/>
      <c r="G56" s="188"/>
      <c r="H56" s="191" t="s">
        <v>101</v>
      </c>
      <c r="I56" s="192"/>
      <c r="J56" s="191"/>
      <c r="K56" s="463">
        <v>550</v>
      </c>
      <c r="L56" s="183"/>
      <c r="M56" s="193">
        <v>-1750</v>
      </c>
    </row>
    <row r="57" spans="1:13" x14ac:dyDescent="0.2">
      <c r="A57" s="184" t="s">
        <v>447</v>
      </c>
      <c r="B57" s="185"/>
      <c r="C57" s="185"/>
      <c r="D57" s="185"/>
      <c r="E57" s="194" t="s">
        <v>416</v>
      </c>
      <c r="F57" s="194"/>
      <c r="G57" s="194"/>
      <c r="H57" s="195"/>
      <c r="I57" s="196"/>
      <c r="J57" s="186"/>
      <c r="K57" s="197">
        <v>1750</v>
      </c>
      <c r="L57" s="198"/>
      <c r="M57" s="196">
        <v>-1750</v>
      </c>
    </row>
    <row r="58" spans="1:13" x14ac:dyDescent="0.2">
      <c r="A58" s="199" t="s">
        <v>448</v>
      </c>
      <c r="B58" s="200"/>
      <c r="C58" s="200"/>
      <c r="D58" s="200"/>
      <c r="E58" s="200"/>
      <c r="F58" s="200"/>
      <c r="G58" s="200"/>
      <c r="H58" s="201"/>
      <c r="I58" s="202">
        <v>22650</v>
      </c>
      <c r="J58" s="203"/>
      <c r="K58" s="204">
        <v>10573.81</v>
      </c>
      <c r="L58" s="198"/>
      <c r="M58" s="202">
        <v>12076.19</v>
      </c>
    </row>
    <row r="59" spans="1:13" x14ac:dyDescent="0.2">
      <c r="A59" s="183"/>
      <c r="B59" s="183"/>
      <c r="C59" s="183"/>
      <c r="D59" s="183"/>
      <c r="E59" s="183"/>
      <c r="F59" s="183"/>
      <c r="G59" s="183"/>
      <c r="H59" s="183"/>
      <c r="I59" s="183"/>
      <c r="J59" s="183"/>
      <c r="K59" s="183"/>
      <c r="L59" s="183"/>
      <c r="M59" s="183"/>
    </row>
    <row r="60" spans="1:13" x14ac:dyDescent="0.2">
      <c r="A60" s="184" t="s">
        <v>449</v>
      </c>
      <c r="B60" s="185"/>
      <c r="C60" s="185"/>
      <c r="D60" s="185"/>
      <c r="E60" s="185"/>
      <c r="F60" s="185"/>
      <c r="G60" s="185"/>
      <c r="H60" s="186"/>
      <c r="I60" s="183"/>
      <c r="J60" s="183"/>
      <c r="K60" s="183"/>
      <c r="L60" s="183"/>
      <c r="M60" s="183"/>
    </row>
    <row r="61" spans="1:13" x14ac:dyDescent="0.2">
      <c r="A61" s="187">
        <v>4</v>
      </c>
      <c r="B61" s="188" t="s">
        <v>413</v>
      </c>
      <c r="C61" s="189">
        <v>44530</v>
      </c>
      <c r="D61" s="188"/>
      <c r="E61" s="190" t="s">
        <v>450</v>
      </c>
      <c r="F61" s="190"/>
      <c r="G61" s="188"/>
      <c r="H61" s="191" t="s">
        <v>101</v>
      </c>
      <c r="I61" s="192">
        <v>18000</v>
      </c>
      <c r="J61" s="191"/>
      <c r="K61" s="192"/>
      <c r="L61" s="183"/>
      <c r="M61" s="193">
        <v>18000</v>
      </c>
    </row>
    <row r="62" spans="1:13" x14ac:dyDescent="0.2">
      <c r="A62" s="187">
        <v>5</v>
      </c>
      <c r="B62" s="188" t="s">
        <v>451</v>
      </c>
      <c r="C62" s="189">
        <v>44561</v>
      </c>
      <c r="D62" s="188"/>
      <c r="E62" s="190" t="s">
        <v>205</v>
      </c>
      <c r="F62" s="190"/>
      <c r="G62" s="188"/>
      <c r="H62" s="191" t="s">
        <v>101</v>
      </c>
      <c r="I62" s="192"/>
      <c r="J62" s="191"/>
      <c r="K62" s="463">
        <v>18000</v>
      </c>
      <c r="L62" s="183"/>
      <c r="M62" s="193"/>
    </row>
    <row r="63" spans="1:13" x14ac:dyDescent="0.2">
      <c r="A63" s="187">
        <v>5</v>
      </c>
      <c r="B63" s="188" t="s">
        <v>451</v>
      </c>
      <c r="C63" s="189">
        <v>44561</v>
      </c>
      <c r="D63" s="188"/>
      <c r="E63" s="190" t="s">
        <v>208</v>
      </c>
      <c r="F63" s="190"/>
      <c r="G63" s="188"/>
      <c r="H63" s="191" t="s">
        <v>101</v>
      </c>
      <c r="I63" s="463">
        <v>17714.29</v>
      </c>
      <c r="J63" s="191"/>
      <c r="K63" s="192"/>
      <c r="L63" s="183"/>
      <c r="M63" s="193">
        <v>17714.29</v>
      </c>
    </row>
    <row r="64" spans="1:13" x14ac:dyDescent="0.2">
      <c r="A64" s="184" t="s">
        <v>452</v>
      </c>
      <c r="B64" s="185"/>
      <c r="C64" s="185"/>
      <c r="D64" s="185"/>
      <c r="E64" s="194" t="s">
        <v>423</v>
      </c>
      <c r="F64" s="194"/>
      <c r="G64" s="194"/>
      <c r="H64" s="195"/>
      <c r="I64" s="196">
        <f>SUM(I61:I63)</f>
        <v>35714.29</v>
      </c>
      <c r="J64" s="186"/>
      <c r="K64" s="196">
        <f>SUM(K61:K63)</f>
        <v>18000</v>
      </c>
      <c r="L64" s="198"/>
      <c r="M64" s="196">
        <v>17714.29</v>
      </c>
    </row>
    <row r="65" spans="1:15" x14ac:dyDescent="0.2">
      <c r="A65" s="183"/>
      <c r="B65" s="183"/>
      <c r="C65" s="183"/>
      <c r="D65" s="183"/>
      <c r="E65" s="183"/>
      <c r="F65" s="183"/>
      <c r="G65" s="183"/>
      <c r="H65" s="183"/>
      <c r="I65" s="183"/>
      <c r="J65" s="183"/>
      <c r="K65" s="183"/>
      <c r="L65" s="183"/>
      <c r="M65" s="183"/>
    </row>
    <row r="66" spans="1:15" x14ac:dyDescent="0.2">
      <c r="A66" s="184" t="s">
        <v>453</v>
      </c>
      <c r="B66" s="185"/>
      <c r="C66" s="185"/>
      <c r="D66" s="185"/>
      <c r="E66" s="185"/>
      <c r="F66" s="185"/>
      <c r="G66" s="185"/>
      <c r="H66" s="186"/>
      <c r="I66" s="183"/>
      <c r="J66" s="183"/>
      <c r="K66" s="183"/>
      <c r="L66" s="183"/>
      <c r="M66" s="183"/>
    </row>
    <row r="67" spans="1:15" x14ac:dyDescent="0.2">
      <c r="A67" s="187">
        <v>4</v>
      </c>
      <c r="B67" s="188" t="s">
        <v>413</v>
      </c>
      <c r="C67" s="189">
        <v>44530</v>
      </c>
      <c r="D67" s="188"/>
      <c r="E67" s="190" t="s">
        <v>454</v>
      </c>
      <c r="F67" s="190"/>
      <c r="G67" s="188"/>
      <c r="H67" s="191" t="s">
        <v>101</v>
      </c>
      <c r="I67" s="192">
        <v>7300</v>
      </c>
      <c r="J67" s="191"/>
      <c r="K67" s="192"/>
      <c r="L67" s="183"/>
      <c r="M67" s="193">
        <v>7300</v>
      </c>
    </row>
    <row r="68" spans="1:15" x14ac:dyDescent="0.2">
      <c r="A68" s="187">
        <v>5</v>
      </c>
      <c r="B68" s="188" t="s">
        <v>451</v>
      </c>
      <c r="C68" s="189">
        <v>44561</v>
      </c>
      <c r="D68" s="188"/>
      <c r="E68" s="190" t="s">
        <v>209</v>
      </c>
      <c r="F68" s="190"/>
      <c r="G68" s="188"/>
      <c r="H68" s="191" t="s">
        <v>101</v>
      </c>
      <c r="I68" s="192"/>
      <c r="J68" s="191"/>
      <c r="K68" s="463">
        <v>7300</v>
      </c>
      <c r="L68" s="183"/>
      <c r="M68" s="193"/>
    </row>
    <row r="69" spans="1:15" x14ac:dyDescent="0.2">
      <c r="A69" s="187">
        <v>5</v>
      </c>
      <c r="B69" s="188" t="s">
        <v>451</v>
      </c>
      <c r="C69" s="189">
        <v>44561</v>
      </c>
      <c r="D69" s="188"/>
      <c r="E69" s="190" t="s">
        <v>212</v>
      </c>
      <c r="F69" s="190"/>
      <c r="G69" s="188"/>
      <c r="H69" s="191" t="s">
        <v>101</v>
      </c>
      <c r="I69" s="463">
        <v>7947.64</v>
      </c>
      <c r="J69" s="191"/>
      <c r="K69" s="192"/>
      <c r="L69" s="183"/>
      <c r="M69" s="193">
        <v>7947.64</v>
      </c>
    </row>
    <row r="70" spans="1:15" x14ac:dyDescent="0.2">
      <c r="A70" s="184" t="s">
        <v>455</v>
      </c>
      <c r="B70" s="185"/>
      <c r="C70" s="185"/>
      <c r="D70" s="185"/>
      <c r="E70" s="194" t="s">
        <v>423</v>
      </c>
      <c r="F70" s="194"/>
      <c r="G70" s="194"/>
      <c r="H70" s="195"/>
      <c r="I70" s="196">
        <f>SUM(I67:I69)</f>
        <v>15247.64</v>
      </c>
      <c r="J70" s="186"/>
      <c r="K70" s="197">
        <f>SUM(K68:K69)</f>
        <v>7300</v>
      </c>
      <c r="L70" s="198"/>
      <c r="M70" s="196">
        <f>+M69</f>
        <v>7947.64</v>
      </c>
      <c r="O70" s="299"/>
    </row>
    <row r="71" spans="1:15" x14ac:dyDescent="0.2">
      <c r="A71" s="183"/>
      <c r="B71" s="183"/>
      <c r="C71" s="183"/>
      <c r="D71" s="183"/>
      <c r="E71" s="183"/>
      <c r="F71" s="183"/>
      <c r="G71" s="183"/>
      <c r="H71" s="183"/>
      <c r="I71" s="183"/>
      <c r="J71" s="183"/>
      <c r="K71" s="183"/>
      <c r="L71" s="183"/>
      <c r="M71" s="183"/>
    </row>
    <row r="72" spans="1:15" x14ac:dyDescent="0.2">
      <c r="A72" s="184" t="s">
        <v>456</v>
      </c>
      <c r="B72" s="185"/>
      <c r="C72" s="185"/>
      <c r="D72" s="185"/>
      <c r="E72" s="185"/>
      <c r="F72" s="185"/>
      <c r="G72" s="185"/>
      <c r="H72" s="186"/>
      <c r="I72" s="183"/>
      <c r="J72" s="183"/>
      <c r="K72" s="183"/>
      <c r="L72" s="183"/>
      <c r="M72" s="183"/>
    </row>
    <row r="73" spans="1:15" x14ac:dyDescent="0.2">
      <c r="A73" s="187">
        <v>4</v>
      </c>
      <c r="B73" s="188" t="s">
        <v>413</v>
      </c>
      <c r="C73" s="189">
        <v>44530</v>
      </c>
      <c r="D73" s="188"/>
      <c r="E73" s="190" t="s">
        <v>457</v>
      </c>
      <c r="F73" s="190"/>
      <c r="G73" s="188"/>
      <c r="H73" s="191" t="s">
        <v>101</v>
      </c>
      <c r="I73" s="192">
        <v>12400</v>
      </c>
      <c r="J73" s="191"/>
      <c r="K73" s="192"/>
      <c r="L73" s="183"/>
      <c r="M73" s="193">
        <v>12400</v>
      </c>
    </row>
    <row r="74" spans="1:15" x14ac:dyDescent="0.2">
      <c r="A74" s="187">
        <v>5</v>
      </c>
      <c r="B74" s="188" t="s">
        <v>451</v>
      </c>
      <c r="C74" s="189">
        <v>44561</v>
      </c>
      <c r="D74" s="188"/>
      <c r="E74" s="190" t="s">
        <v>213</v>
      </c>
      <c r="F74" s="190"/>
      <c r="G74" s="188"/>
      <c r="H74" s="191" t="s">
        <v>101</v>
      </c>
      <c r="I74" s="192"/>
      <c r="J74" s="191"/>
      <c r="K74" s="463">
        <v>12400</v>
      </c>
      <c r="L74" s="183"/>
      <c r="M74" s="193"/>
    </row>
    <row r="75" spans="1:15" x14ac:dyDescent="0.2">
      <c r="A75" s="187">
        <v>5</v>
      </c>
      <c r="B75" s="188" t="s">
        <v>451</v>
      </c>
      <c r="C75" s="189">
        <v>44561</v>
      </c>
      <c r="D75" s="188"/>
      <c r="E75" s="190" t="s">
        <v>216</v>
      </c>
      <c r="F75" s="190"/>
      <c r="G75" s="188"/>
      <c r="H75" s="191" t="s">
        <v>101</v>
      </c>
      <c r="I75" s="463">
        <v>9801</v>
      </c>
      <c r="J75" s="191"/>
      <c r="K75" s="192"/>
      <c r="L75" s="183"/>
      <c r="M75" s="193">
        <v>9801</v>
      </c>
    </row>
    <row r="76" spans="1:15" x14ac:dyDescent="0.2">
      <c r="A76" s="184" t="s">
        <v>458</v>
      </c>
      <c r="B76" s="185"/>
      <c r="C76" s="185"/>
      <c r="D76" s="185"/>
      <c r="E76" s="194" t="s">
        <v>423</v>
      </c>
      <c r="F76" s="194"/>
      <c r="G76" s="194"/>
      <c r="H76" s="195"/>
      <c r="I76" s="196">
        <v>22201</v>
      </c>
      <c r="J76" s="186"/>
      <c r="K76" s="197">
        <v>12400</v>
      </c>
      <c r="L76" s="198"/>
      <c r="M76" s="196">
        <v>9801</v>
      </c>
    </row>
    <row r="77" spans="1:15" x14ac:dyDescent="0.2">
      <c r="A77" s="449"/>
      <c r="B77" s="450"/>
      <c r="C77" s="450"/>
      <c r="D77" s="450"/>
      <c r="E77" s="451"/>
      <c r="F77" s="451"/>
      <c r="G77" s="451"/>
      <c r="H77" s="452"/>
      <c r="I77" s="453"/>
      <c r="J77" s="454"/>
      <c r="K77" s="453"/>
      <c r="L77" s="428"/>
      <c r="M77" s="453"/>
    </row>
    <row r="78" spans="1:15" x14ac:dyDescent="0.2">
      <c r="A78" s="184" t="s">
        <v>896</v>
      </c>
      <c r="B78" s="185"/>
      <c r="C78" s="185"/>
      <c r="D78" s="185"/>
      <c r="E78" s="185"/>
      <c r="F78" s="185"/>
      <c r="G78" s="185"/>
      <c r="H78" s="186"/>
      <c r="I78" s="183"/>
      <c r="J78" s="183"/>
      <c r="K78" s="183"/>
      <c r="L78" s="183"/>
      <c r="M78" s="183"/>
    </row>
    <row r="79" spans="1:15" x14ac:dyDescent="0.2">
      <c r="A79" s="187">
        <v>5</v>
      </c>
      <c r="B79" s="188" t="s">
        <v>451</v>
      </c>
      <c r="C79" s="189">
        <v>44561</v>
      </c>
      <c r="D79" s="188"/>
      <c r="E79" s="190" t="s">
        <v>832</v>
      </c>
      <c r="F79" s="190"/>
      <c r="G79" s="188"/>
      <c r="H79" s="191" t="s">
        <v>101</v>
      </c>
      <c r="I79" s="192"/>
      <c r="J79" s="191"/>
      <c r="K79" s="463">
        <v>1200</v>
      </c>
      <c r="L79" s="183"/>
      <c r="M79" s="193">
        <v>-1200</v>
      </c>
    </row>
    <row r="80" spans="1:15" x14ac:dyDescent="0.2">
      <c r="A80" s="184" t="s">
        <v>897</v>
      </c>
      <c r="B80" s="185"/>
      <c r="C80" s="185"/>
      <c r="D80" s="185"/>
      <c r="E80" s="194" t="s">
        <v>416</v>
      </c>
      <c r="F80" s="194"/>
      <c r="G80" s="194"/>
      <c r="H80" s="195"/>
      <c r="I80" s="196"/>
      <c r="J80" s="186"/>
      <c r="K80" s="197">
        <v>1200</v>
      </c>
      <c r="L80" s="198"/>
      <c r="M80" s="196">
        <v>-1200</v>
      </c>
    </row>
    <row r="81" spans="1:15" x14ac:dyDescent="0.2">
      <c r="A81" s="199" t="s">
        <v>459</v>
      </c>
      <c r="B81" s="200"/>
      <c r="C81" s="200"/>
      <c r="D81" s="200"/>
      <c r="E81" s="200"/>
      <c r="F81" s="200"/>
      <c r="G81" s="200"/>
      <c r="H81" s="201"/>
      <c r="I81" s="202">
        <f>+I64+I70+I76+I80</f>
        <v>73162.929999999993</v>
      </c>
      <c r="J81" s="203"/>
      <c r="K81" s="202">
        <f>+K64+K70+K76+K80</f>
        <v>38900</v>
      </c>
      <c r="L81" s="198"/>
      <c r="M81" s="202">
        <v>34262.93</v>
      </c>
      <c r="O81" s="299"/>
    </row>
    <row r="82" spans="1:15" x14ac:dyDescent="0.2">
      <c r="A82" s="183"/>
      <c r="B82" s="183"/>
      <c r="C82" s="183"/>
      <c r="D82" s="183"/>
      <c r="E82" s="183"/>
      <c r="F82" s="183"/>
      <c r="G82" s="183"/>
      <c r="H82" s="183"/>
      <c r="I82" s="183"/>
      <c r="J82" s="183"/>
      <c r="K82" s="183"/>
      <c r="L82" s="183"/>
      <c r="M82" s="183"/>
    </row>
    <row r="83" spans="1:15" x14ac:dyDescent="0.2">
      <c r="A83" s="184" t="s">
        <v>460</v>
      </c>
      <c r="B83" s="185"/>
      <c r="C83" s="185"/>
      <c r="D83" s="185"/>
      <c r="E83" s="185"/>
      <c r="F83" s="185"/>
      <c r="G83" s="185"/>
      <c r="H83" s="186"/>
      <c r="I83" s="183"/>
      <c r="J83" s="183"/>
      <c r="K83" s="183"/>
      <c r="L83" s="183"/>
      <c r="M83" s="183"/>
    </row>
    <row r="84" spans="1:15" x14ac:dyDescent="0.2">
      <c r="A84" s="187">
        <v>4</v>
      </c>
      <c r="B84" s="188" t="s">
        <v>413</v>
      </c>
      <c r="C84" s="189">
        <v>44530</v>
      </c>
      <c r="D84" s="188"/>
      <c r="E84" s="190" t="s">
        <v>461</v>
      </c>
      <c r="F84" s="190"/>
      <c r="G84" s="188"/>
      <c r="H84" s="191" t="s">
        <v>101</v>
      </c>
      <c r="I84" s="192"/>
      <c r="J84" s="191"/>
      <c r="K84" s="192">
        <v>46260</v>
      </c>
      <c r="L84" s="183"/>
      <c r="M84" s="193">
        <v>-46260</v>
      </c>
    </row>
    <row r="85" spans="1:15" x14ac:dyDescent="0.2">
      <c r="A85" s="184" t="s">
        <v>462</v>
      </c>
      <c r="B85" s="185"/>
      <c r="C85" s="185"/>
      <c r="D85" s="185"/>
      <c r="E85" s="194" t="s">
        <v>416</v>
      </c>
      <c r="F85" s="194"/>
      <c r="G85" s="194"/>
      <c r="H85" s="195"/>
      <c r="I85" s="196"/>
      <c r="J85" s="186"/>
      <c r="K85" s="197">
        <v>46260</v>
      </c>
      <c r="L85" s="198"/>
      <c r="M85" s="196">
        <v>-46260</v>
      </c>
    </row>
    <row r="86" spans="1:15" x14ac:dyDescent="0.2">
      <c r="A86" s="183"/>
      <c r="B86" s="183"/>
      <c r="C86" s="183"/>
      <c r="D86" s="183"/>
      <c r="E86" s="183"/>
      <c r="F86" s="183"/>
      <c r="G86" s="183"/>
      <c r="H86" s="183"/>
      <c r="I86" s="183"/>
      <c r="J86" s="183"/>
      <c r="K86" s="183"/>
      <c r="L86" s="183"/>
      <c r="M86" s="183"/>
    </row>
    <row r="87" spans="1:15" x14ac:dyDescent="0.2">
      <c r="A87" s="184" t="s">
        <v>463</v>
      </c>
      <c r="B87" s="185"/>
      <c r="C87" s="185"/>
      <c r="D87" s="185"/>
      <c r="E87" s="185"/>
      <c r="F87" s="185"/>
      <c r="G87" s="185"/>
      <c r="H87" s="186"/>
      <c r="I87" s="183"/>
      <c r="J87" s="183"/>
      <c r="K87" s="183"/>
      <c r="L87" s="183"/>
      <c r="M87" s="183"/>
    </row>
    <row r="88" spans="1:15" x14ac:dyDescent="0.2">
      <c r="A88" s="187">
        <v>4</v>
      </c>
      <c r="B88" s="188" t="s">
        <v>413</v>
      </c>
      <c r="C88" s="189">
        <v>44530</v>
      </c>
      <c r="D88" s="188"/>
      <c r="E88" s="190" t="s">
        <v>107</v>
      </c>
      <c r="F88" s="190"/>
      <c r="G88" s="188"/>
      <c r="H88" s="191" t="s">
        <v>101</v>
      </c>
      <c r="I88" s="192"/>
      <c r="J88" s="191"/>
      <c r="K88" s="192">
        <v>6300</v>
      </c>
      <c r="L88" s="183"/>
      <c r="M88" s="193">
        <v>-6300</v>
      </c>
    </row>
    <row r="89" spans="1:15" x14ac:dyDescent="0.2">
      <c r="A89" s="187">
        <v>1</v>
      </c>
      <c r="B89" s="188" t="s">
        <v>434</v>
      </c>
      <c r="C89" s="189">
        <v>44561</v>
      </c>
      <c r="D89" s="188"/>
      <c r="E89" s="190" t="s">
        <v>107</v>
      </c>
      <c r="F89" s="190"/>
      <c r="G89" s="188"/>
      <c r="H89" s="191" t="s">
        <v>101</v>
      </c>
      <c r="I89" s="192"/>
      <c r="J89" s="191"/>
      <c r="K89" s="463">
        <v>200</v>
      </c>
      <c r="L89" s="183"/>
      <c r="M89" s="193">
        <v>-6500</v>
      </c>
    </row>
    <row r="90" spans="1:15" x14ac:dyDescent="0.2">
      <c r="A90" s="184" t="s">
        <v>464</v>
      </c>
      <c r="B90" s="185"/>
      <c r="C90" s="185"/>
      <c r="D90" s="185"/>
      <c r="E90" s="194" t="s">
        <v>416</v>
      </c>
      <c r="F90" s="194"/>
      <c r="G90" s="194"/>
      <c r="H90" s="195"/>
      <c r="I90" s="196"/>
      <c r="J90" s="186"/>
      <c r="K90" s="197">
        <v>6500</v>
      </c>
      <c r="L90" s="198"/>
      <c r="M90" s="196">
        <v>-6500</v>
      </c>
    </row>
    <row r="91" spans="1:15" x14ac:dyDescent="0.2">
      <c r="A91" s="183"/>
      <c r="B91" s="183"/>
      <c r="C91" s="183"/>
      <c r="D91" s="183"/>
      <c r="E91" s="183"/>
      <c r="F91" s="183"/>
      <c r="G91" s="183"/>
      <c r="H91" s="183"/>
      <c r="I91" s="183"/>
      <c r="J91" s="183"/>
      <c r="K91" s="183"/>
      <c r="L91" s="183"/>
      <c r="M91" s="183"/>
    </row>
    <row r="92" spans="1:15" x14ac:dyDescent="0.2">
      <c r="A92" s="184" t="s">
        <v>465</v>
      </c>
      <c r="B92" s="185"/>
      <c r="C92" s="185"/>
      <c r="D92" s="185"/>
      <c r="E92" s="185"/>
      <c r="F92" s="185"/>
      <c r="G92" s="185"/>
      <c r="H92" s="186"/>
      <c r="I92" s="183"/>
      <c r="J92" s="183"/>
      <c r="K92" s="183"/>
      <c r="L92" s="183"/>
      <c r="M92" s="183"/>
    </row>
    <row r="93" spans="1:15" x14ac:dyDescent="0.2">
      <c r="A93" s="187">
        <v>1</v>
      </c>
      <c r="B93" s="188" t="s">
        <v>434</v>
      </c>
      <c r="C93" s="189">
        <v>44561</v>
      </c>
      <c r="D93" s="188"/>
      <c r="E93" s="190" t="s">
        <v>153</v>
      </c>
      <c r="F93" s="190"/>
      <c r="G93" s="188"/>
      <c r="H93" s="191" t="s">
        <v>101</v>
      </c>
      <c r="I93" s="192"/>
      <c r="J93" s="191"/>
      <c r="K93" s="463">
        <v>180</v>
      </c>
      <c r="L93" s="183"/>
      <c r="M93" s="193">
        <v>-180</v>
      </c>
    </row>
    <row r="94" spans="1:15" x14ac:dyDescent="0.2">
      <c r="A94" s="184" t="s">
        <v>466</v>
      </c>
      <c r="B94" s="185"/>
      <c r="C94" s="185"/>
      <c r="D94" s="185"/>
      <c r="E94" s="194" t="s">
        <v>416</v>
      </c>
      <c r="F94" s="194"/>
      <c r="G94" s="194"/>
      <c r="H94" s="195"/>
      <c r="I94" s="196"/>
      <c r="J94" s="186"/>
      <c r="K94" s="197">
        <v>180</v>
      </c>
      <c r="L94" s="198"/>
      <c r="M94" s="196">
        <v>-180</v>
      </c>
    </row>
    <row r="95" spans="1:15" x14ac:dyDescent="0.2">
      <c r="A95" s="183"/>
      <c r="B95" s="183"/>
      <c r="C95" s="183"/>
      <c r="D95" s="183"/>
      <c r="E95" s="183"/>
      <c r="F95" s="183"/>
      <c r="G95" s="183"/>
      <c r="H95" s="183"/>
      <c r="I95" s="183"/>
      <c r="J95" s="183"/>
      <c r="K95" s="183"/>
      <c r="L95" s="183"/>
      <c r="M95" s="183"/>
    </row>
    <row r="96" spans="1:15" x14ac:dyDescent="0.2">
      <c r="A96" s="184" t="s">
        <v>467</v>
      </c>
      <c r="B96" s="185"/>
      <c r="C96" s="185"/>
      <c r="D96" s="185"/>
      <c r="E96" s="185"/>
      <c r="F96" s="185"/>
      <c r="G96" s="185"/>
      <c r="H96" s="186"/>
      <c r="I96" s="183"/>
      <c r="J96" s="183"/>
      <c r="K96" s="183"/>
      <c r="L96" s="183"/>
      <c r="M96" s="183"/>
    </row>
    <row r="97" spans="1:13" x14ac:dyDescent="0.2">
      <c r="A97" s="187">
        <v>4</v>
      </c>
      <c r="B97" s="188" t="s">
        <v>413</v>
      </c>
      <c r="C97" s="189">
        <v>44530</v>
      </c>
      <c r="D97" s="188"/>
      <c r="E97" s="190" t="s">
        <v>339</v>
      </c>
      <c r="F97" s="190"/>
      <c r="G97" s="188"/>
      <c r="H97" s="191" t="s">
        <v>101</v>
      </c>
      <c r="I97" s="192"/>
      <c r="J97" s="191"/>
      <c r="K97" s="192">
        <v>2100</v>
      </c>
      <c r="L97" s="183"/>
      <c r="M97" s="193">
        <v>-2100</v>
      </c>
    </row>
    <row r="98" spans="1:13" x14ac:dyDescent="0.2">
      <c r="A98" s="187">
        <v>6</v>
      </c>
      <c r="B98" s="188" t="s">
        <v>426</v>
      </c>
      <c r="C98" s="189">
        <v>44558</v>
      </c>
      <c r="D98" s="188"/>
      <c r="E98" s="190" t="s">
        <v>106</v>
      </c>
      <c r="F98" s="190"/>
      <c r="G98" s="188"/>
      <c r="H98" s="191" t="s">
        <v>101</v>
      </c>
      <c r="I98" s="463">
        <v>700</v>
      </c>
      <c r="J98" s="191"/>
      <c r="K98" s="192"/>
      <c r="L98" s="183"/>
      <c r="M98" s="193">
        <v>-1400</v>
      </c>
    </row>
    <row r="99" spans="1:13" x14ac:dyDescent="0.2">
      <c r="A99" s="187">
        <v>1</v>
      </c>
      <c r="B99" s="188" t="s">
        <v>434</v>
      </c>
      <c r="C99" s="189">
        <v>44561</v>
      </c>
      <c r="D99" s="188"/>
      <c r="E99" s="190" t="s">
        <v>106</v>
      </c>
      <c r="F99" s="190"/>
      <c r="G99" s="188"/>
      <c r="H99" s="191" t="s">
        <v>101</v>
      </c>
      <c r="I99" s="192"/>
      <c r="J99" s="191"/>
      <c r="K99" s="463">
        <v>700</v>
      </c>
      <c r="L99" s="183"/>
      <c r="M99" s="193">
        <v>-2100</v>
      </c>
    </row>
    <row r="100" spans="1:13" x14ac:dyDescent="0.2">
      <c r="A100" s="184" t="s">
        <v>468</v>
      </c>
      <c r="B100" s="185"/>
      <c r="C100" s="185"/>
      <c r="D100" s="185"/>
      <c r="E100" s="194" t="s">
        <v>416</v>
      </c>
      <c r="F100" s="194"/>
      <c r="G100" s="194"/>
      <c r="H100" s="195"/>
      <c r="I100" s="196">
        <v>700</v>
      </c>
      <c r="J100" s="186"/>
      <c r="K100" s="197">
        <v>2800</v>
      </c>
      <c r="L100" s="198"/>
      <c r="M100" s="196">
        <v>-2100</v>
      </c>
    </row>
    <row r="101" spans="1:13" x14ac:dyDescent="0.2">
      <c r="A101" s="183"/>
      <c r="B101" s="183"/>
      <c r="C101" s="183"/>
      <c r="D101" s="183"/>
      <c r="E101" s="183"/>
      <c r="F101" s="183"/>
      <c r="G101" s="183"/>
      <c r="H101" s="183"/>
      <c r="I101" s="183"/>
      <c r="J101" s="183"/>
      <c r="K101" s="183"/>
      <c r="L101" s="183"/>
      <c r="M101" s="183"/>
    </row>
    <row r="102" spans="1:13" x14ac:dyDescent="0.2">
      <c r="A102" s="184" t="s">
        <v>469</v>
      </c>
      <c r="B102" s="185"/>
      <c r="C102" s="185"/>
      <c r="D102" s="185"/>
      <c r="E102" s="185"/>
      <c r="F102" s="185"/>
      <c r="G102" s="185"/>
      <c r="H102" s="186"/>
      <c r="I102" s="183"/>
      <c r="J102" s="183"/>
      <c r="K102" s="183"/>
      <c r="L102" s="183"/>
      <c r="M102" s="183"/>
    </row>
    <row r="103" spans="1:13" x14ac:dyDescent="0.2">
      <c r="A103" s="187">
        <v>1</v>
      </c>
      <c r="B103" s="188" t="s">
        <v>434</v>
      </c>
      <c r="C103" s="189">
        <v>44561</v>
      </c>
      <c r="D103" s="188"/>
      <c r="E103" s="190" t="s">
        <v>7</v>
      </c>
      <c r="F103" s="190"/>
      <c r="G103" s="188"/>
      <c r="H103" s="191" t="s">
        <v>101</v>
      </c>
      <c r="I103" s="192"/>
      <c r="J103" s="191"/>
      <c r="K103" s="463">
        <v>2944</v>
      </c>
      <c r="L103" s="183"/>
      <c r="M103" s="193">
        <v>-2944</v>
      </c>
    </row>
    <row r="104" spans="1:13" x14ac:dyDescent="0.2">
      <c r="A104" s="184" t="s">
        <v>470</v>
      </c>
      <c r="B104" s="185"/>
      <c r="C104" s="185"/>
      <c r="D104" s="185"/>
      <c r="E104" s="194" t="s">
        <v>416</v>
      </c>
      <c r="F104" s="194"/>
      <c r="G104" s="194"/>
      <c r="H104" s="195"/>
      <c r="I104" s="196"/>
      <c r="J104" s="186"/>
      <c r="K104" s="197">
        <v>2944</v>
      </c>
      <c r="L104" s="198"/>
      <c r="M104" s="196">
        <v>-2944</v>
      </c>
    </row>
    <row r="105" spans="1:13" x14ac:dyDescent="0.2">
      <c r="A105" s="183"/>
      <c r="B105" s="183"/>
      <c r="C105" s="183"/>
      <c r="D105" s="183"/>
      <c r="E105" s="183"/>
      <c r="F105" s="183"/>
      <c r="G105" s="183"/>
      <c r="H105" s="183"/>
      <c r="I105" s="183"/>
      <c r="J105" s="183"/>
      <c r="K105" s="183"/>
      <c r="L105" s="183"/>
      <c r="M105" s="183"/>
    </row>
    <row r="106" spans="1:13" x14ac:dyDescent="0.2">
      <c r="A106" s="184" t="s">
        <v>471</v>
      </c>
      <c r="B106" s="185"/>
      <c r="C106" s="185"/>
      <c r="D106" s="185"/>
      <c r="E106" s="185"/>
      <c r="F106" s="185"/>
      <c r="G106" s="185"/>
      <c r="H106" s="186"/>
      <c r="I106" s="183"/>
      <c r="J106" s="183"/>
      <c r="K106" s="183"/>
      <c r="L106" s="183"/>
      <c r="M106" s="183"/>
    </row>
    <row r="107" spans="1:13" x14ac:dyDescent="0.2">
      <c r="A107" s="187">
        <v>4</v>
      </c>
      <c r="B107" s="188" t="s">
        <v>413</v>
      </c>
      <c r="C107" s="189">
        <v>44530</v>
      </c>
      <c r="D107" s="188"/>
      <c r="E107" s="190" t="s">
        <v>200</v>
      </c>
      <c r="F107" s="190"/>
      <c r="G107" s="188"/>
      <c r="H107" s="191" t="s">
        <v>101</v>
      </c>
      <c r="I107" s="192"/>
      <c r="J107" s="191"/>
      <c r="K107" s="192">
        <v>1000</v>
      </c>
      <c r="L107" s="183"/>
      <c r="M107" s="193">
        <v>-1000</v>
      </c>
    </row>
    <row r="108" spans="1:13" x14ac:dyDescent="0.2">
      <c r="A108" s="187">
        <v>6</v>
      </c>
      <c r="B108" s="188" t="s">
        <v>426</v>
      </c>
      <c r="C108" s="189">
        <v>44554</v>
      </c>
      <c r="D108" s="188"/>
      <c r="E108" s="190" t="s">
        <v>200</v>
      </c>
      <c r="F108" s="190"/>
      <c r="G108" s="188"/>
      <c r="H108" s="191" t="s">
        <v>101</v>
      </c>
      <c r="I108" s="463">
        <v>1000</v>
      </c>
      <c r="J108" s="191"/>
      <c r="K108" s="192"/>
      <c r="L108" s="183"/>
      <c r="M108" s="193"/>
    </row>
    <row r="109" spans="1:13" x14ac:dyDescent="0.2">
      <c r="A109" s="187">
        <v>1</v>
      </c>
      <c r="B109" s="188" t="s">
        <v>434</v>
      </c>
      <c r="C109" s="189">
        <v>44561</v>
      </c>
      <c r="D109" s="188"/>
      <c r="E109" s="190" t="s">
        <v>395</v>
      </c>
      <c r="F109" s="190"/>
      <c r="G109" s="188"/>
      <c r="H109" s="191" t="s">
        <v>101</v>
      </c>
      <c r="I109" s="192"/>
      <c r="J109" s="191"/>
      <c r="K109" s="463">
        <v>1000</v>
      </c>
      <c r="L109" s="183"/>
      <c r="M109" s="193">
        <v>-1000</v>
      </c>
    </row>
    <row r="110" spans="1:13" x14ac:dyDescent="0.2">
      <c r="A110" s="184" t="s">
        <v>472</v>
      </c>
      <c r="B110" s="185"/>
      <c r="C110" s="185"/>
      <c r="D110" s="185"/>
      <c r="E110" s="194" t="s">
        <v>416</v>
      </c>
      <c r="F110" s="194"/>
      <c r="G110" s="194"/>
      <c r="H110" s="195"/>
      <c r="I110" s="196">
        <v>1000</v>
      </c>
      <c r="J110" s="186"/>
      <c r="K110" s="197">
        <v>2000</v>
      </c>
      <c r="L110" s="198"/>
      <c r="M110" s="196">
        <v>-1000</v>
      </c>
    </row>
    <row r="111" spans="1:13" x14ac:dyDescent="0.2">
      <c r="A111" s="183"/>
      <c r="B111" s="183"/>
      <c r="C111" s="183"/>
      <c r="D111" s="183"/>
      <c r="E111" s="183"/>
      <c r="F111" s="183"/>
      <c r="G111" s="183"/>
      <c r="H111" s="183"/>
      <c r="I111" s="183"/>
      <c r="J111" s="183"/>
      <c r="K111" s="183"/>
      <c r="L111" s="183"/>
      <c r="M111" s="183"/>
    </row>
    <row r="112" spans="1:13" x14ac:dyDescent="0.2">
      <c r="A112" s="184" t="s">
        <v>473</v>
      </c>
      <c r="B112" s="185"/>
      <c r="C112" s="185"/>
      <c r="D112" s="185"/>
      <c r="E112" s="185"/>
      <c r="F112" s="185"/>
      <c r="G112" s="185"/>
      <c r="H112" s="186"/>
      <c r="I112" s="183"/>
      <c r="J112" s="183"/>
      <c r="K112" s="183"/>
      <c r="L112" s="183"/>
      <c r="M112" s="183"/>
    </row>
    <row r="113" spans="1:13" x14ac:dyDescent="0.2">
      <c r="A113" s="187">
        <v>1</v>
      </c>
      <c r="B113" s="188" t="s">
        <v>434</v>
      </c>
      <c r="C113" s="189">
        <v>44561</v>
      </c>
      <c r="D113" s="188"/>
      <c r="E113" s="190" t="s">
        <v>12</v>
      </c>
      <c r="F113" s="190"/>
      <c r="G113" s="188"/>
      <c r="H113" s="191" t="s">
        <v>101</v>
      </c>
      <c r="I113" s="192"/>
      <c r="J113" s="191"/>
      <c r="K113" s="463">
        <v>6000</v>
      </c>
      <c r="L113" s="183"/>
      <c r="M113" s="193">
        <v>-6000</v>
      </c>
    </row>
    <row r="114" spans="1:13" x14ac:dyDescent="0.2">
      <c r="A114" s="184" t="s">
        <v>474</v>
      </c>
      <c r="B114" s="185"/>
      <c r="C114" s="185"/>
      <c r="D114" s="185"/>
      <c r="E114" s="194" t="s">
        <v>416</v>
      </c>
      <c r="F114" s="194"/>
      <c r="G114" s="194"/>
      <c r="H114" s="195"/>
      <c r="I114" s="196"/>
      <c r="J114" s="186"/>
      <c r="K114" s="197">
        <v>6000</v>
      </c>
      <c r="L114" s="198"/>
      <c r="M114" s="196">
        <v>-6000</v>
      </c>
    </row>
    <row r="115" spans="1:13" x14ac:dyDescent="0.2">
      <c r="A115" s="183"/>
      <c r="B115" s="183"/>
      <c r="C115" s="183"/>
      <c r="D115" s="183"/>
      <c r="E115" s="183"/>
      <c r="F115" s="183"/>
      <c r="G115" s="183"/>
      <c r="H115" s="183"/>
      <c r="I115" s="183"/>
      <c r="J115" s="183"/>
      <c r="K115" s="183"/>
      <c r="L115" s="183"/>
      <c r="M115" s="183"/>
    </row>
    <row r="116" spans="1:13" x14ac:dyDescent="0.2">
      <c r="A116" s="184" t="s">
        <v>475</v>
      </c>
      <c r="B116" s="185"/>
      <c r="C116" s="185"/>
      <c r="D116" s="185"/>
      <c r="E116" s="185"/>
      <c r="F116" s="185"/>
      <c r="G116" s="185"/>
      <c r="H116" s="186"/>
      <c r="I116" s="183"/>
      <c r="J116" s="183"/>
      <c r="K116" s="183"/>
      <c r="L116" s="183"/>
      <c r="M116" s="183"/>
    </row>
    <row r="117" spans="1:13" x14ac:dyDescent="0.2">
      <c r="A117" s="187">
        <v>4</v>
      </c>
      <c r="B117" s="188" t="s">
        <v>413</v>
      </c>
      <c r="C117" s="189">
        <v>44530</v>
      </c>
      <c r="D117" s="188"/>
      <c r="E117" s="190" t="s">
        <v>476</v>
      </c>
      <c r="F117" s="190"/>
      <c r="G117" s="188"/>
      <c r="H117" s="191" t="s">
        <v>101</v>
      </c>
      <c r="I117" s="192">
        <v>47531.58</v>
      </c>
      <c r="J117" s="191"/>
      <c r="K117" s="192"/>
      <c r="L117" s="183"/>
      <c r="M117" s="193">
        <v>47531.58</v>
      </c>
    </row>
    <row r="118" spans="1:13" x14ac:dyDescent="0.2">
      <c r="A118" s="184" t="s">
        <v>477</v>
      </c>
      <c r="B118" s="185"/>
      <c r="C118" s="185"/>
      <c r="D118" s="185"/>
      <c r="E118" s="194" t="s">
        <v>423</v>
      </c>
      <c r="F118" s="194"/>
      <c r="G118" s="194"/>
      <c r="H118" s="195"/>
      <c r="I118" s="196">
        <v>47531.58</v>
      </c>
      <c r="J118" s="186"/>
      <c r="K118" s="197"/>
      <c r="L118" s="198"/>
      <c r="M118" s="196">
        <v>47531.58</v>
      </c>
    </row>
    <row r="119" spans="1:13" x14ac:dyDescent="0.2">
      <c r="A119" s="183"/>
      <c r="B119" s="183"/>
      <c r="C119" s="183"/>
      <c r="D119" s="183"/>
      <c r="E119" s="183"/>
      <c r="F119" s="183"/>
      <c r="G119" s="183"/>
      <c r="H119" s="183"/>
      <c r="I119" s="183"/>
      <c r="J119" s="183"/>
      <c r="K119" s="183"/>
      <c r="L119" s="183"/>
      <c r="M119" s="183"/>
    </row>
    <row r="120" spans="1:13" x14ac:dyDescent="0.2">
      <c r="A120" s="184" t="s">
        <v>478</v>
      </c>
      <c r="B120" s="185"/>
      <c r="C120" s="185"/>
      <c r="D120" s="185"/>
      <c r="E120" s="185"/>
      <c r="F120" s="185"/>
      <c r="G120" s="185"/>
      <c r="H120" s="186"/>
      <c r="I120" s="183"/>
      <c r="J120" s="183"/>
      <c r="K120" s="183"/>
      <c r="L120" s="183"/>
      <c r="M120" s="183"/>
    </row>
    <row r="121" spans="1:13" x14ac:dyDescent="0.2">
      <c r="A121" s="187">
        <v>4</v>
      </c>
      <c r="B121" s="188" t="s">
        <v>413</v>
      </c>
      <c r="C121" s="189">
        <v>44530</v>
      </c>
      <c r="D121" s="188"/>
      <c r="E121" s="190" t="s">
        <v>198</v>
      </c>
      <c r="F121" s="190"/>
      <c r="G121" s="188"/>
      <c r="H121" s="191" t="s">
        <v>101</v>
      </c>
      <c r="I121" s="192">
        <v>1200</v>
      </c>
      <c r="J121" s="191"/>
      <c r="K121" s="192"/>
      <c r="L121" s="183"/>
      <c r="M121" s="193">
        <v>1200</v>
      </c>
    </row>
    <row r="122" spans="1:13" x14ac:dyDescent="0.2">
      <c r="A122" s="187">
        <v>6</v>
      </c>
      <c r="B122" s="188" t="s">
        <v>426</v>
      </c>
      <c r="C122" s="189">
        <v>44531</v>
      </c>
      <c r="D122" s="188"/>
      <c r="E122" s="190" t="s">
        <v>219</v>
      </c>
      <c r="F122" s="190"/>
      <c r="G122" s="188"/>
      <c r="H122" s="191" t="s">
        <v>101</v>
      </c>
      <c r="I122" s="192"/>
      <c r="J122" s="191"/>
      <c r="K122" s="463">
        <v>1200</v>
      </c>
      <c r="L122" s="183"/>
      <c r="M122" s="193"/>
    </row>
    <row r="123" spans="1:13" x14ac:dyDescent="0.2">
      <c r="A123" s="184" t="s">
        <v>479</v>
      </c>
      <c r="B123" s="185"/>
      <c r="C123" s="185"/>
      <c r="D123" s="185"/>
      <c r="E123" s="194" t="s">
        <v>480</v>
      </c>
      <c r="F123" s="194"/>
      <c r="G123" s="194"/>
      <c r="H123" s="195"/>
      <c r="I123" s="196">
        <v>1200</v>
      </c>
      <c r="J123" s="186"/>
      <c r="K123" s="197">
        <v>1200</v>
      </c>
      <c r="L123" s="198"/>
      <c r="M123" s="196"/>
    </row>
    <row r="124" spans="1:13" x14ac:dyDescent="0.2">
      <c r="A124" s="183"/>
      <c r="B124" s="183"/>
      <c r="C124" s="183"/>
      <c r="D124" s="183"/>
      <c r="E124" s="183"/>
      <c r="F124" s="183"/>
      <c r="G124" s="183"/>
      <c r="H124" s="183"/>
      <c r="I124" s="183"/>
      <c r="J124" s="183"/>
      <c r="K124" s="183"/>
      <c r="L124" s="183"/>
      <c r="M124" s="183"/>
    </row>
    <row r="125" spans="1:13" x14ac:dyDescent="0.2">
      <c r="A125" s="184" t="s">
        <v>481</v>
      </c>
      <c r="B125" s="185"/>
      <c r="C125" s="185"/>
      <c r="D125" s="185"/>
      <c r="E125" s="185"/>
      <c r="F125" s="185"/>
      <c r="G125" s="185"/>
      <c r="H125" s="186"/>
      <c r="I125" s="183"/>
      <c r="J125" s="183"/>
      <c r="K125" s="183"/>
      <c r="L125" s="183"/>
      <c r="M125" s="183"/>
    </row>
    <row r="126" spans="1:13" x14ac:dyDescent="0.2">
      <c r="A126" s="187">
        <v>4</v>
      </c>
      <c r="B126" s="188" t="s">
        <v>413</v>
      </c>
      <c r="C126" s="189">
        <v>44530</v>
      </c>
      <c r="D126" s="188"/>
      <c r="E126" s="190" t="s">
        <v>175</v>
      </c>
      <c r="F126" s="190"/>
      <c r="G126" s="188"/>
      <c r="H126" s="191" t="s">
        <v>101</v>
      </c>
      <c r="I126" s="192">
        <v>10200</v>
      </c>
      <c r="J126" s="191"/>
      <c r="K126" s="192"/>
      <c r="L126" s="183"/>
      <c r="M126" s="193">
        <v>10200</v>
      </c>
    </row>
    <row r="127" spans="1:13" x14ac:dyDescent="0.2">
      <c r="A127" s="187">
        <v>2</v>
      </c>
      <c r="B127" s="188" t="s">
        <v>482</v>
      </c>
      <c r="C127" s="189">
        <v>44561</v>
      </c>
      <c r="D127" s="188"/>
      <c r="E127" s="190" t="s">
        <v>175</v>
      </c>
      <c r="F127" s="190"/>
      <c r="G127" s="188"/>
      <c r="H127" s="191" t="s">
        <v>101</v>
      </c>
      <c r="I127" s="463">
        <v>4800</v>
      </c>
      <c r="J127" s="191"/>
      <c r="K127" s="192"/>
      <c r="L127" s="183"/>
      <c r="M127" s="193">
        <v>15000</v>
      </c>
    </row>
    <row r="128" spans="1:13" x14ac:dyDescent="0.2">
      <c r="A128" s="184" t="s">
        <v>483</v>
      </c>
      <c r="B128" s="185"/>
      <c r="C128" s="185"/>
      <c r="D128" s="185"/>
      <c r="E128" s="194" t="s">
        <v>423</v>
      </c>
      <c r="F128" s="194"/>
      <c r="G128" s="194"/>
      <c r="H128" s="195"/>
      <c r="I128" s="196">
        <v>15000</v>
      </c>
      <c r="J128" s="186"/>
      <c r="K128" s="197"/>
      <c r="L128" s="198"/>
      <c r="M128" s="196">
        <v>15000</v>
      </c>
    </row>
    <row r="129" spans="1:13" x14ac:dyDescent="0.2">
      <c r="A129" s="183"/>
      <c r="B129" s="183"/>
      <c r="C129" s="183"/>
      <c r="D129" s="183"/>
      <c r="E129" s="183"/>
      <c r="F129" s="183"/>
      <c r="G129" s="183"/>
      <c r="H129" s="183"/>
      <c r="I129" s="183"/>
      <c r="J129" s="183"/>
      <c r="K129" s="183"/>
      <c r="L129" s="183"/>
      <c r="M129" s="183"/>
    </row>
    <row r="130" spans="1:13" x14ac:dyDescent="0.2">
      <c r="A130" s="184" t="s">
        <v>484</v>
      </c>
      <c r="B130" s="185"/>
      <c r="C130" s="185"/>
      <c r="D130" s="185"/>
      <c r="E130" s="185"/>
      <c r="F130" s="185"/>
      <c r="G130" s="185"/>
      <c r="H130" s="186"/>
      <c r="I130" s="183"/>
      <c r="J130" s="183"/>
      <c r="K130" s="183"/>
      <c r="L130" s="183"/>
      <c r="M130" s="183"/>
    </row>
    <row r="131" spans="1:13" x14ac:dyDescent="0.2">
      <c r="A131" s="187">
        <v>4</v>
      </c>
      <c r="B131" s="188" t="s">
        <v>413</v>
      </c>
      <c r="C131" s="189">
        <v>44530</v>
      </c>
      <c r="D131" s="188"/>
      <c r="E131" s="190" t="s">
        <v>170</v>
      </c>
      <c r="F131" s="190"/>
      <c r="G131" s="188"/>
      <c r="H131" s="191" t="s">
        <v>101</v>
      </c>
      <c r="I131" s="192">
        <v>9200</v>
      </c>
      <c r="J131" s="191"/>
      <c r="K131" s="192"/>
      <c r="L131" s="183"/>
      <c r="M131" s="193">
        <v>9200</v>
      </c>
    </row>
    <row r="132" spans="1:13" x14ac:dyDescent="0.2">
      <c r="A132" s="187">
        <v>6</v>
      </c>
      <c r="B132" s="188" t="s">
        <v>426</v>
      </c>
      <c r="C132" s="189">
        <v>44533</v>
      </c>
      <c r="D132" s="188"/>
      <c r="E132" s="190" t="s">
        <v>170</v>
      </c>
      <c r="F132" s="190"/>
      <c r="G132" s="188"/>
      <c r="H132" s="191" t="s">
        <v>101</v>
      </c>
      <c r="I132" s="192"/>
      <c r="J132" s="191"/>
      <c r="K132" s="463">
        <v>7200</v>
      </c>
      <c r="L132" s="183"/>
      <c r="M132" s="193">
        <v>2000</v>
      </c>
    </row>
    <row r="133" spans="1:13" x14ac:dyDescent="0.2">
      <c r="A133" s="187">
        <v>2</v>
      </c>
      <c r="B133" s="188" t="s">
        <v>482</v>
      </c>
      <c r="C133" s="189">
        <v>44561</v>
      </c>
      <c r="D133" s="188"/>
      <c r="E133" s="190" t="s">
        <v>170</v>
      </c>
      <c r="F133" s="190"/>
      <c r="G133" s="188"/>
      <c r="H133" s="191" t="s">
        <v>101</v>
      </c>
      <c r="I133" s="463">
        <v>7200</v>
      </c>
      <c r="J133" s="191"/>
      <c r="K133" s="192"/>
      <c r="L133" s="183"/>
      <c r="M133" s="193">
        <v>9200</v>
      </c>
    </row>
    <row r="134" spans="1:13" x14ac:dyDescent="0.2">
      <c r="A134" s="184" t="s">
        <v>485</v>
      </c>
      <c r="B134" s="185"/>
      <c r="C134" s="185"/>
      <c r="D134" s="185"/>
      <c r="E134" s="194" t="s">
        <v>423</v>
      </c>
      <c r="F134" s="194"/>
      <c r="G134" s="194"/>
      <c r="H134" s="195"/>
      <c r="I134" s="196">
        <v>16400</v>
      </c>
      <c r="J134" s="186"/>
      <c r="K134" s="197">
        <v>7200</v>
      </c>
      <c r="L134" s="198"/>
      <c r="M134" s="196">
        <v>9200</v>
      </c>
    </row>
    <row r="135" spans="1:13" x14ac:dyDescent="0.2">
      <c r="A135" s="183"/>
      <c r="B135" s="183"/>
      <c r="C135" s="183"/>
      <c r="D135" s="183"/>
      <c r="E135" s="183"/>
      <c r="F135" s="183"/>
      <c r="G135" s="183"/>
      <c r="H135" s="183"/>
      <c r="I135" s="183"/>
      <c r="J135" s="183"/>
      <c r="K135" s="183"/>
      <c r="L135" s="183"/>
      <c r="M135" s="183"/>
    </row>
    <row r="136" spans="1:13" x14ac:dyDescent="0.2">
      <c r="A136" s="184" t="s">
        <v>486</v>
      </c>
      <c r="B136" s="185"/>
      <c r="C136" s="185"/>
      <c r="D136" s="185"/>
      <c r="E136" s="185"/>
      <c r="F136" s="185"/>
      <c r="G136" s="185"/>
      <c r="H136" s="186"/>
      <c r="I136" s="183"/>
      <c r="J136" s="183"/>
      <c r="K136" s="183"/>
      <c r="L136" s="183"/>
      <c r="M136" s="183"/>
    </row>
    <row r="137" spans="1:13" x14ac:dyDescent="0.2">
      <c r="A137" s="187">
        <v>4</v>
      </c>
      <c r="B137" s="188" t="s">
        <v>413</v>
      </c>
      <c r="C137" s="189">
        <v>44530</v>
      </c>
      <c r="D137" s="188"/>
      <c r="E137" s="190" t="s">
        <v>487</v>
      </c>
      <c r="F137" s="190"/>
      <c r="G137" s="188"/>
      <c r="H137" s="191" t="s">
        <v>101</v>
      </c>
      <c r="I137" s="192"/>
      <c r="J137" s="191"/>
      <c r="K137" s="192">
        <v>2657.16</v>
      </c>
      <c r="L137" s="183"/>
      <c r="M137" s="193">
        <v>-2657.16</v>
      </c>
    </row>
    <row r="138" spans="1:13" x14ac:dyDescent="0.2">
      <c r="A138" s="187">
        <v>6</v>
      </c>
      <c r="B138" s="188" t="s">
        <v>426</v>
      </c>
      <c r="C138" s="189">
        <v>44536</v>
      </c>
      <c r="D138" s="188"/>
      <c r="E138" s="190" t="s">
        <v>111</v>
      </c>
      <c r="F138" s="190"/>
      <c r="G138" s="188"/>
      <c r="H138" s="191" t="s">
        <v>101</v>
      </c>
      <c r="I138" s="463">
        <v>1328.58</v>
      </c>
      <c r="J138" s="191"/>
      <c r="K138" s="192"/>
      <c r="L138" s="183"/>
      <c r="M138" s="193">
        <v>-1328.58</v>
      </c>
    </row>
    <row r="139" spans="1:13" x14ac:dyDescent="0.2">
      <c r="A139" s="187">
        <v>3</v>
      </c>
      <c r="B139" s="188" t="s">
        <v>488</v>
      </c>
      <c r="C139" s="189">
        <v>44561</v>
      </c>
      <c r="D139" s="188"/>
      <c r="E139" s="190" t="s">
        <v>188</v>
      </c>
      <c r="F139" s="190"/>
      <c r="G139" s="188"/>
      <c r="H139" s="191" t="s">
        <v>101</v>
      </c>
      <c r="I139" s="192"/>
      <c r="J139" s="191"/>
      <c r="K139" s="463">
        <v>1328.58</v>
      </c>
      <c r="L139" s="183"/>
      <c r="M139" s="193">
        <v>-2657.16</v>
      </c>
    </row>
    <row r="140" spans="1:13" x14ac:dyDescent="0.2">
      <c r="A140" s="184" t="s">
        <v>489</v>
      </c>
      <c r="B140" s="185"/>
      <c r="C140" s="185"/>
      <c r="D140" s="185"/>
      <c r="E140" s="194" t="s">
        <v>416</v>
      </c>
      <c r="F140" s="194"/>
      <c r="G140" s="194"/>
      <c r="H140" s="195"/>
      <c r="I140" s="196">
        <v>1328.58</v>
      </c>
      <c r="J140" s="186"/>
      <c r="K140" s="197">
        <v>3985.74</v>
      </c>
      <c r="L140" s="198"/>
      <c r="M140" s="196">
        <v>-2657.16</v>
      </c>
    </row>
    <row r="141" spans="1:13" x14ac:dyDescent="0.2">
      <c r="A141" s="183"/>
      <c r="B141" s="183"/>
      <c r="C141" s="183"/>
      <c r="D141" s="183"/>
      <c r="E141" s="183"/>
      <c r="F141" s="183"/>
      <c r="G141" s="183"/>
      <c r="H141" s="183"/>
      <c r="I141" s="183"/>
      <c r="J141" s="183"/>
      <c r="K141" s="183"/>
      <c r="L141" s="183"/>
      <c r="M141" s="183"/>
    </row>
    <row r="142" spans="1:13" x14ac:dyDescent="0.2">
      <c r="A142" s="184" t="s">
        <v>490</v>
      </c>
      <c r="B142" s="185"/>
      <c r="C142" s="185"/>
      <c r="D142" s="185"/>
      <c r="E142" s="185"/>
      <c r="F142" s="185"/>
      <c r="G142" s="185"/>
      <c r="H142" s="186"/>
      <c r="I142" s="183"/>
      <c r="J142" s="183"/>
      <c r="K142" s="183"/>
      <c r="L142" s="183"/>
      <c r="M142" s="183"/>
    </row>
    <row r="143" spans="1:13" x14ac:dyDescent="0.2">
      <c r="A143" s="187">
        <v>4</v>
      </c>
      <c r="B143" s="188" t="s">
        <v>413</v>
      </c>
      <c r="C143" s="189">
        <v>44530</v>
      </c>
      <c r="D143" s="188"/>
      <c r="E143" s="190" t="s">
        <v>491</v>
      </c>
      <c r="F143" s="190"/>
      <c r="G143" s="188"/>
      <c r="H143" s="191" t="s">
        <v>101</v>
      </c>
      <c r="I143" s="192"/>
      <c r="J143" s="191"/>
      <c r="K143" s="192">
        <v>2053.04</v>
      </c>
      <c r="L143" s="183"/>
      <c r="M143" s="193">
        <v>-2053.04</v>
      </c>
    </row>
    <row r="144" spans="1:13" x14ac:dyDescent="0.2">
      <c r="A144" s="187">
        <v>3</v>
      </c>
      <c r="B144" s="188" t="s">
        <v>488</v>
      </c>
      <c r="C144" s="189">
        <v>44561</v>
      </c>
      <c r="D144" s="188"/>
      <c r="E144" s="190" t="s">
        <v>182</v>
      </c>
      <c r="F144" s="190"/>
      <c r="G144" s="188"/>
      <c r="H144" s="191" t="s">
        <v>101</v>
      </c>
      <c r="I144" s="192"/>
      <c r="J144" s="191"/>
      <c r="K144" s="463">
        <v>366.6</v>
      </c>
      <c r="L144" s="183"/>
      <c r="M144" s="193">
        <v>-2419.64</v>
      </c>
    </row>
    <row r="145" spans="1:13" x14ac:dyDescent="0.2">
      <c r="A145" s="187">
        <v>3</v>
      </c>
      <c r="B145" s="188" t="s">
        <v>488</v>
      </c>
      <c r="C145" s="189">
        <v>44561</v>
      </c>
      <c r="D145" s="188"/>
      <c r="E145" s="190" t="s">
        <v>190</v>
      </c>
      <c r="F145" s="190"/>
      <c r="G145" s="188"/>
      <c r="H145" s="191" t="s">
        <v>101</v>
      </c>
      <c r="I145" s="192"/>
      <c r="J145" s="191"/>
      <c r="K145" s="463">
        <v>660.32</v>
      </c>
      <c r="L145" s="183"/>
      <c r="M145" s="193">
        <v>-3079.96</v>
      </c>
    </row>
    <row r="146" spans="1:13" x14ac:dyDescent="0.2">
      <c r="A146" s="184" t="s">
        <v>492</v>
      </c>
      <c r="B146" s="185"/>
      <c r="C146" s="185"/>
      <c r="D146" s="185"/>
      <c r="E146" s="194" t="s">
        <v>416</v>
      </c>
      <c r="F146" s="194"/>
      <c r="G146" s="194"/>
      <c r="H146" s="195"/>
      <c r="I146" s="196"/>
      <c r="J146" s="186"/>
      <c r="K146" s="197">
        <v>3079.96</v>
      </c>
      <c r="L146" s="198"/>
      <c r="M146" s="196">
        <v>-3079.96</v>
      </c>
    </row>
    <row r="147" spans="1:13" x14ac:dyDescent="0.2">
      <c r="A147" s="183"/>
      <c r="B147" s="183"/>
      <c r="C147" s="183"/>
      <c r="D147" s="183"/>
      <c r="E147" s="183"/>
      <c r="F147" s="183"/>
      <c r="G147" s="183"/>
      <c r="H147" s="183"/>
      <c r="I147" s="183"/>
      <c r="J147" s="183"/>
      <c r="K147" s="183"/>
      <c r="L147" s="183"/>
      <c r="M147" s="183"/>
    </row>
    <row r="148" spans="1:13" x14ac:dyDescent="0.2">
      <c r="A148" s="184" t="s">
        <v>493</v>
      </c>
      <c r="B148" s="185"/>
      <c r="C148" s="185"/>
      <c r="D148" s="185"/>
      <c r="E148" s="185"/>
      <c r="F148" s="185"/>
      <c r="G148" s="185"/>
      <c r="H148" s="186"/>
      <c r="I148" s="183"/>
      <c r="J148" s="183"/>
      <c r="K148" s="183"/>
      <c r="L148" s="183"/>
      <c r="M148" s="183"/>
    </row>
    <row r="149" spans="1:13" x14ac:dyDescent="0.2">
      <c r="A149" s="187">
        <v>4</v>
      </c>
      <c r="B149" s="188" t="s">
        <v>413</v>
      </c>
      <c r="C149" s="189">
        <v>44530</v>
      </c>
      <c r="D149" s="188"/>
      <c r="E149" s="190" t="s">
        <v>494</v>
      </c>
      <c r="F149" s="190"/>
      <c r="G149" s="188"/>
      <c r="H149" s="191" t="s">
        <v>101</v>
      </c>
      <c r="I149" s="192"/>
      <c r="J149" s="191"/>
      <c r="K149" s="192">
        <v>414.8</v>
      </c>
      <c r="L149" s="183"/>
      <c r="M149" s="193">
        <v>-414.8</v>
      </c>
    </row>
    <row r="150" spans="1:13" x14ac:dyDescent="0.2">
      <c r="A150" s="187">
        <v>6</v>
      </c>
      <c r="B150" s="188" t="s">
        <v>426</v>
      </c>
      <c r="C150" s="189">
        <v>44545</v>
      </c>
      <c r="D150" s="188"/>
      <c r="E150" s="190" t="s">
        <v>199</v>
      </c>
      <c r="F150" s="190"/>
      <c r="G150" s="188"/>
      <c r="H150" s="191" t="s">
        <v>101</v>
      </c>
      <c r="I150" s="463">
        <v>414.8</v>
      </c>
      <c r="J150" s="191"/>
      <c r="K150" s="192"/>
      <c r="L150" s="183"/>
      <c r="M150" s="193"/>
    </row>
    <row r="151" spans="1:13" x14ac:dyDescent="0.2">
      <c r="A151" s="187">
        <v>3</v>
      </c>
      <c r="B151" s="188" t="s">
        <v>488</v>
      </c>
      <c r="C151" s="189">
        <v>44561</v>
      </c>
      <c r="D151" s="188"/>
      <c r="E151" s="190" t="s">
        <v>184</v>
      </c>
      <c r="F151" s="190"/>
      <c r="G151" s="188"/>
      <c r="H151" s="191" t="s">
        <v>101</v>
      </c>
      <c r="I151" s="192"/>
      <c r="J151" s="191"/>
      <c r="K151" s="463">
        <v>83</v>
      </c>
      <c r="L151" s="183"/>
      <c r="M151" s="193">
        <v>-83</v>
      </c>
    </row>
    <row r="152" spans="1:13" x14ac:dyDescent="0.2">
      <c r="A152" s="187">
        <v>3</v>
      </c>
      <c r="B152" s="188" t="s">
        <v>488</v>
      </c>
      <c r="C152" s="189">
        <v>44561</v>
      </c>
      <c r="D152" s="188"/>
      <c r="E152" s="190" t="s">
        <v>495</v>
      </c>
      <c r="F152" s="190"/>
      <c r="G152" s="188"/>
      <c r="H152" s="191" t="s">
        <v>101</v>
      </c>
      <c r="I152" s="192"/>
      <c r="J152" s="191"/>
      <c r="K152" s="463">
        <v>124.4</v>
      </c>
      <c r="L152" s="183"/>
      <c r="M152" s="193">
        <v>-207.4</v>
      </c>
    </row>
    <row r="153" spans="1:13" x14ac:dyDescent="0.2">
      <c r="A153" s="184" t="s">
        <v>496</v>
      </c>
      <c r="B153" s="185"/>
      <c r="C153" s="185"/>
      <c r="D153" s="185"/>
      <c r="E153" s="194" t="s">
        <v>416</v>
      </c>
      <c r="F153" s="194"/>
      <c r="G153" s="194"/>
      <c r="H153" s="195"/>
      <c r="I153" s="196">
        <v>414.8</v>
      </c>
      <c r="J153" s="186"/>
      <c r="K153" s="197">
        <v>622.20000000000005</v>
      </c>
      <c r="L153" s="198"/>
      <c r="M153" s="196">
        <v>-207.4</v>
      </c>
    </row>
    <row r="154" spans="1:13" x14ac:dyDescent="0.2">
      <c r="A154" s="183"/>
      <c r="B154" s="183"/>
      <c r="C154" s="183"/>
      <c r="D154" s="183"/>
      <c r="E154" s="183"/>
      <c r="F154" s="183"/>
      <c r="G154" s="183"/>
      <c r="H154" s="183"/>
      <c r="I154" s="183"/>
      <c r="J154" s="183"/>
      <c r="K154" s="183"/>
      <c r="L154" s="183"/>
      <c r="M154" s="183"/>
    </row>
    <row r="155" spans="1:13" x14ac:dyDescent="0.2">
      <c r="A155" s="184" t="s">
        <v>497</v>
      </c>
      <c r="B155" s="185"/>
      <c r="C155" s="185"/>
      <c r="D155" s="185"/>
      <c r="E155" s="185"/>
      <c r="F155" s="185"/>
      <c r="G155" s="185"/>
      <c r="H155" s="186"/>
      <c r="I155" s="183"/>
      <c r="J155" s="183"/>
      <c r="K155" s="183"/>
      <c r="L155" s="183"/>
      <c r="M155" s="183"/>
    </row>
    <row r="156" spans="1:13" x14ac:dyDescent="0.2">
      <c r="A156" s="187">
        <v>3</v>
      </c>
      <c r="B156" s="188" t="s">
        <v>488</v>
      </c>
      <c r="C156" s="189">
        <v>44561</v>
      </c>
      <c r="D156" s="188"/>
      <c r="E156" s="190" t="s">
        <v>186</v>
      </c>
      <c r="F156" s="190"/>
      <c r="G156" s="188"/>
      <c r="H156" s="191" t="s">
        <v>101</v>
      </c>
      <c r="I156" s="192"/>
      <c r="J156" s="191"/>
      <c r="K156" s="463">
        <v>221.82</v>
      </c>
      <c r="L156" s="183"/>
      <c r="M156" s="193">
        <v>-221.82</v>
      </c>
    </row>
    <row r="157" spans="1:13" x14ac:dyDescent="0.2">
      <c r="A157" s="184" t="s">
        <v>498</v>
      </c>
      <c r="B157" s="185"/>
      <c r="C157" s="185"/>
      <c r="D157" s="185"/>
      <c r="E157" s="194" t="s">
        <v>416</v>
      </c>
      <c r="F157" s="194"/>
      <c r="G157" s="194"/>
      <c r="H157" s="195"/>
      <c r="I157" s="196"/>
      <c r="J157" s="186"/>
      <c r="K157" s="197">
        <v>221.82</v>
      </c>
      <c r="L157" s="198"/>
      <c r="M157" s="196">
        <v>-221.82</v>
      </c>
    </row>
    <row r="158" spans="1:13" x14ac:dyDescent="0.2">
      <c r="A158" s="183"/>
      <c r="B158" s="183"/>
      <c r="C158" s="183"/>
      <c r="D158" s="183"/>
      <c r="E158" s="183"/>
      <c r="F158" s="183"/>
      <c r="G158" s="183"/>
      <c r="H158" s="183"/>
      <c r="I158" s="183"/>
      <c r="J158" s="183"/>
      <c r="K158" s="183"/>
      <c r="L158" s="183"/>
      <c r="M158" s="183"/>
    </row>
    <row r="159" spans="1:13" x14ac:dyDescent="0.2">
      <c r="A159" s="184" t="s">
        <v>499</v>
      </c>
      <c r="B159" s="185"/>
      <c r="C159" s="185"/>
      <c r="D159" s="185"/>
      <c r="E159" s="185"/>
      <c r="F159" s="185"/>
      <c r="G159" s="185"/>
      <c r="H159" s="186"/>
      <c r="I159" s="183"/>
      <c r="J159" s="183"/>
      <c r="K159" s="183"/>
      <c r="L159" s="183"/>
      <c r="M159" s="183"/>
    </row>
    <row r="160" spans="1:13" x14ac:dyDescent="0.2">
      <c r="A160" s="187">
        <v>4</v>
      </c>
      <c r="B160" s="188" t="s">
        <v>413</v>
      </c>
      <c r="C160" s="189">
        <v>44530</v>
      </c>
      <c r="D160" s="188"/>
      <c r="E160" s="190" t="s">
        <v>500</v>
      </c>
      <c r="F160" s="190"/>
      <c r="G160" s="188"/>
      <c r="H160" s="191" t="s">
        <v>101</v>
      </c>
      <c r="I160" s="192"/>
      <c r="J160" s="191"/>
      <c r="K160" s="192">
        <v>20000</v>
      </c>
      <c r="L160" s="183"/>
      <c r="M160" s="193">
        <v>-20000</v>
      </c>
    </row>
    <row r="161" spans="1:13" x14ac:dyDescent="0.2">
      <c r="A161" s="184" t="s">
        <v>501</v>
      </c>
      <c r="B161" s="185"/>
      <c r="C161" s="185"/>
      <c r="D161" s="185"/>
      <c r="E161" s="194" t="s">
        <v>416</v>
      </c>
      <c r="F161" s="194"/>
      <c r="G161" s="194"/>
      <c r="H161" s="195"/>
      <c r="I161" s="196"/>
      <c r="J161" s="186"/>
      <c r="K161" s="197">
        <v>20000</v>
      </c>
      <c r="L161" s="198"/>
      <c r="M161" s="196">
        <v>-20000</v>
      </c>
    </row>
    <row r="162" spans="1:13" x14ac:dyDescent="0.2">
      <c r="A162" s="183"/>
      <c r="B162" s="183"/>
      <c r="C162" s="183"/>
      <c r="D162" s="183"/>
      <c r="E162" s="183"/>
      <c r="F162" s="183"/>
      <c r="G162" s="183"/>
      <c r="H162" s="183"/>
      <c r="I162" s="183"/>
      <c r="J162" s="183"/>
      <c r="K162" s="183"/>
      <c r="L162" s="183"/>
      <c r="M162" s="183"/>
    </row>
    <row r="163" spans="1:13" x14ac:dyDescent="0.2">
      <c r="A163" s="184" t="s">
        <v>502</v>
      </c>
      <c r="B163" s="185"/>
      <c r="C163" s="185"/>
      <c r="D163" s="185"/>
      <c r="E163" s="185"/>
      <c r="F163" s="185"/>
      <c r="G163" s="185"/>
      <c r="H163" s="186"/>
      <c r="I163" s="183"/>
      <c r="J163" s="183"/>
      <c r="K163" s="183"/>
      <c r="L163" s="183"/>
      <c r="M163" s="183"/>
    </row>
    <row r="164" spans="1:13" x14ac:dyDescent="0.2">
      <c r="A164" s="187">
        <v>4</v>
      </c>
      <c r="B164" s="188" t="s">
        <v>413</v>
      </c>
      <c r="C164" s="189">
        <v>44530</v>
      </c>
      <c r="D164" s="188"/>
      <c r="E164" s="190" t="s">
        <v>503</v>
      </c>
      <c r="F164" s="190"/>
      <c r="G164" s="188"/>
      <c r="H164" s="191" t="s">
        <v>101</v>
      </c>
      <c r="I164" s="192"/>
      <c r="J164" s="191"/>
      <c r="K164" s="192">
        <v>2880</v>
      </c>
      <c r="L164" s="183"/>
      <c r="M164" s="193">
        <v>-2880</v>
      </c>
    </row>
    <row r="165" spans="1:13" x14ac:dyDescent="0.2">
      <c r="A165" s="187">
        <v>6</v>
      </c>
      <c r="B165" s="188" t="s">
        <v>426</v>
      </c>
      <c r="C165" s="189">
        <v>44553</v>
      </c>
      <c r="D165" s="188"/>
      <c r="E165" s="190" t="s">
        <v>204</v>
      </c>
      <c r="F165" s="190"/>
      <c r="G165" s="188"/>
      <c r="H165" s="191" t="s">
        <v>101</v>
      </c>
      <c r="I165" s="463">
        <v>2880</v>
      </c>
      <c r="J165" s="191"/>
      <c r="K165" s="192"/>
      <c r="L165" s="183"/>
      <c r="M165" s="193"/>
    </row>
    <row r="166" spans="1:13" x14ac:dyDescent="0.2">
      <c r="A166" s="184" t="s">
        <v>504</v>
      </c>
      <c r="B166" s="185"/>
      <c r="C166" s="185"/>
      <c r="D166" s="185"/>
      <c r="E166" s="194" t="s">
        <v>480</v>
      </c>
      <c r="F166" s="194"/>
      <c r="G166" s="194"/>
      <c r="H166" s="195"/>
      <c r="I166" s="196">
        <v>2880</v>
      </c>
      <c r="J166" s="186"/>
      <c r="K166" s="197">
        <v>2880</v>
      </c>
      <c r="L166" s="198"/>
      <c r="M166" s="196"/>
    </row>
    <row r="167" spans="1:13" x14ac:dyDescent="0.2">
      <c r="A167" s="183"/>
      <c r="B167" s="183"/>
      <c r="C167" s="183"/>
      <c r="D167" s="183"/>
      <c r="E167" s="183"/>
      <c r="F167" s="183"/>
      <c r="G167" s="183"/>
      <c r="H167" s="183"/>
      <c r="I167" s="183"/>
      <c r="J167" s="183"/>
      <c r="K167" s="183"/>
      <c r="L167" s="183"/>
      <c r="M167" s="183"/>
    </row>
    <row r="168" spans="1:13" x14ac:dyDescent="0.2">
      <c r="A168" s="184" t="s">
        <v>505</v>
      </c>
      <c r="B168" s="185"/>
      <c r="C168" s="185"/>
      <c r="D168" s="185"/>
      <c r="E168" s="185"/>
      <c r="F168" s="185"/>
      <c r="G168" s="185"/>
      <c r="H168" s="186"/>
      <c r="I168" s="183"/>
      <c r="J168" s="183"/>
      <c r="K168" s="183"/>
      <c r="L168" s="183"/>
      <c r="M168" s="183"/>
    </row>
    <row r="169" spans="1:13" x14ac:dyDescent="0.2">
      <c r="A169" s="187">
        <v>1</v>
      </c>
      <c r="B169" s="188" t="s">
        <v>434</v>
      </c>
      <c r="C169" s="189">
        <v>44561</v>
      </c>
      <c r="D169" s="188"/>
      <c r="E169" s="190" t="s">
        <v>12</v>
      </c>
      <c r="F169" s="190"/>
      <c r="G169" s="188"/>
      <c r="H169" s="191" t="s">
        <v>101</v>
      </c>
      <c r="I169" s="192">
        <v>1000</v>
      </c>
      <c r="J169" s="191"/>
      <c r="K169" s="192"/>
      <c r="L169" s="183"/>
      <c r="M169" s="193">
        <v>1000</v>
      </c>
    </row>
    <row r="170" spans="1:13" x14ac:dyDescent="0.2">
      <c r="A170" s="187">
        <v>4</v>
      </c>
      <c r="B170" s="188" t="s">
        <v>327</v>
      </c>
      <c r="C170" s="189">
        <v>44561</v>
      </c>
      <c r="D170" s="188"/>
      <c r="E170" s="190" t="s">
        <v>890</v>
      </c>
      <c r="F170" s="190"/>
      <c r="G170" s="188"/>
      <c r="H170" s="191"/>
      <c r="I170" s="192"/>
      <c r="J170" s="191"/>
      <c r="K170" s="463">
        <f>FISCAL!D52</f>
        <v>0</v>
      </c>
      <c r="L170" s="183"/>
      <c r="M170" s="193"/>
    </row>
    <row r="171" spans="1:13" x14ac:dyDescent="0.2">
      <c r="A171" s="184" t="s">
        <v>506</v>
      </c>
      <c r="B171" s="185"/>
      <c r="C171" s="185"/>
      <c r="D171" s="185"/>
      <c r="E171" s="194" t="s">
        <v>423</v>
      </c>
      <c r="F171" s="194"/>
      <c r="G171" s="194"/>
      <c r="H171" s="195"/>
      <c r="I171" s="196">
        <v>1000</v>
      </c>
      <c r="J171" s="186"/>
      <c r="K171" s="197">
        <f>SUM(K170)</f>
        <v>0</v>
      </c>
      <c r="L171" s="198"/>
      <c r="M171" s="196"/>
    </row>
    <row r="172" spans="1:13" x14ac:dyDescent="0.2">
      <c r="A172" s="183"/>
      <c r="B172" s="183"/>
      <c r="C172" s="183"/>
      <c r="D172" s="183"/>
      <c r="E172" s="183"/>
      <c r="F172" s="183"/>
      <c r="G172" s="183"/>
      <c r="H172" s="183"/>
      <c r="I172" s="183"/>
      <c r="J172" s="183"/>
      <c r="K172" s="183"/>
      <c r="L172" s="183"/>
      <c r="M172" s="183"/>
    </row>
    <row r="173" spans="1:13" x14ac:dyDescent="0.2">
      <c r="A173" s="184" t="s">
        <v>507</v>
      </c>
      <c r="B173" s="185"/>
      <c r="C173" s="185"/>
      <c r="D173" s="185"/>
      <c r="E173" s="185"/>
      <c r="F173" s="185"/>
      <c r="G173" s="185"/>
      <c r="H173" s="186"/>
      <c r="I173" s="183"/>
      <c r="J173" s="183"/>
      <c r="K173" s="183"/>
      <c r="L173" s="183"/>
      <c r="M173" s="183"/>
    </row>
    <row r="174" spans="1:13" x14ac:dyDescent="0.2">
      <c r="A174" s="187">
        <v>1</v>
      </c>
      <c r="B174" s="188" t="s">
        <v>434</v>
      </c>
      <c r="C174" s="189">
        <v>44561</v>
      </c>
      <c r="D174" s="188"/>
      <c r="E174" s="190" t="s">
        <v>7</v>
      </c>
      <c r="F174" s="190"/>
      <c r="G174" s="188"/>
      <c r="H174" s="191" t="s">
        <v>101</v>
      </c>
      <c r="I174" s="463">
        <v>544</v>
      </c>
      <c r="J174" s="191"/>
      <c r="K174" s="192"/>
      <c r="L174" s="183"/>
      <c r="M174" s="193">
        <v>544</v>
      </c>
    </row>
    <row r="175" spans="1:13" x14ac:dyDescent="0.2">
      <c r="A175" s="187">
        <v>1</v>
      </c>
      <c r="B175" s="188" t="s">
        <v>434</v>
      </c>
      <c r="C175" s="189">
        <v>44561</v>
      </c>
      <c r="D175" s="188"/>
      <c r="E175" s="190" t="s">
        <v>153</v>
      </c>
      <c r="F175" s="190"/>
      <c r="G175" s="188"/>
      <c r="H175" s="191" t="s">
        <v>101</v>
      </c>
      <c r="I175" s="463">
        <v>30</v>
      </c>
      <c r="J175" s="191"/>
      <c r="K175" s="192"/>
      <c r="L175" s="183"/>
      <c r="M175" s="193">
        <v>574</v>
      </c>
    </row>
    <row r="176" spans="1:13" x14ac:dyDescent="0.2">
      <c r="A176" s="187">
        <v>4</v>
      </c>
      <c r="B176" s="188" t="s">
        <v>327</v>
      </c>
      <c r="C176" s="189">
        <v>44561</v>
      </c>
      <c r="D176" s="188"/>
      <c r="E176" s="190" t="s">
        <v>890</v>
      </c>
      <c r="F176" s="190"/>
      <c r="G176" s="188"/>
      <c r="H176" s="191"/>
      <c r="I176" s="192"/>
      <c r="J176" s="191"/>
      <c r="K176" s="463">
        <f>FISCAL!D51</f>
        <v>0</v>
      </c>
      <c r="L176" s="183"/>
      <c r="M176" s="193">
        <f>M175-K176</f>
        <v>574</v>
      </c>
    </row>
    <row r="177" spans="1:13" x14ac:dyDescent="0.2">
      <c r="A177" s="184" t="s">
        <v>508</v>
      </c>
      <c r="B177" s="185"/>
      <c r="C177" s="185"/>
      <c r="D177" s="185"/>
      <c r="E177" s="194" t="s">
        <v>423</v>
      </c>
      <c r="F177" s="194"/>
      <c r="G177" s="194"/>
      <c r="H177" s="195"/>
      <c r="I177" s="196">
        <v>574</v>
      </c>
      <c r="J177" s="186"/>
      <c r="K177" s="197">
        <f>SUM(K176)</f>
        <v>0</v>
      </c>
      <c r="L177" s="198"/>
      <c r="M177" s="196">
        <f>I177-K177</f>
        <v>574</v>
      </c>
    </row>
    <row r="178" spans="1:13" x14ac:dyDescent="0.2">
      <c r="A178" s="449"/>
      <c r="B178" s="450"/>
      <c r="C178" s="450"/>
      <c r="D178" s="450"/>
      <c r="E178" s="451"/>
      <c r="F178" s="451"/>
      <c r="G178" s="451"/>
      <c r="H178" s="452"/>
      <c r="I178" s="453"/>
      <c r="J178" s="454"/>
      <c r="K178" s="453"/>
      <c r="L178" s="428"/>
      <c r="M178" s="453"/>
    </row>
    <row r="179" spans="1:13" x14ac:dyDescent="0.2">
      <c r="A179" s="184" t="s">
        <v>889</v>
      </c>
      <c r="B179" s="185"/>
      <c r="C179" s="185"/>
      <c r="D179" s="185"/>
      <c r="E179" s="185"/>
      <c r="F179" s="185"/>
      <c r="G179" s="185"/>
      <c r="H179" s="186"/>
      <c r="I179" s="183"/>
      <c r="J179" s="183"/>
      <c r="K179" s="183"/>
      <c r="L179" s="183"/>
      <c r="M179" s="183"/>
    </row>
    <row r="180" spans="1:13" x14ac:dyDescent="0.2">
      <c r="A180" s="187">
        <v>4</v>
      </c>
      <c r="B180" s="188" t="s">
        <v>327</v>
      </c>
      <c r="C180" s="189">
        <v>44561</v>
      </c>
      <c r="D180" s="188"/>
      <c r="E180" s="190" t="s">
        <v>890</v>
      </c>
      <c r="F180" s="190"/>
      <c r="G180" s="188"/>
      <c r="H180" s="191" t="s">
        <v>101</v>
      </c>
      <c r="I180" s="463">
        <f>FISCAL!C54</f>
        <v>0</v>
      </c>
      <c r="J180" s="191"/>
      <c r="K180" s="192"/>
      <c r="L180" s="183"/>
      <c r="M180" s="193">
        <f>I180</f>
        <v>0</v>
      </c>
    </row>
    <row r="181" spans="1:13" x14ac:dyDescent="0.2">
      <c r="A181" s="184" t="s">
        <v>501</v>
      </c>
      <c r="B181" s="185"/>
      <c r="C181" s="185"/>
      <c r="D181" s="185"/>
      <c r="E181" s="194" t="s">
        <v>416</v>
      </c>
      <c r="F181" s="194"/>
      <c r="G181" s="194"/>
      <c r="H181" s="195"/>
      <c r="I181" s="196">
        <f>SUM(I180)</f>
        <v>0</v>
      </c>
      <c r="J181" s="186"/>
      <c r="K181" s="197"/>
      <c r="L181" s="198"/>
      <c r="M181" s="196">
        <f>I181</f>
        <v>0</v>
      </c>
    </row>
    <row r="182" spans="1:13" x14ac:dyDescent="0.2">
      <c r="A182" s="183"/>
      <c r="B182" s="183"/>
      <c r="C182" s="183"/>
      <c r="D182" s="183"/>
      <c r="E182" s="183"/>
      <c r="F182" s="183"/>
      <c r="G182" s="183"/>
      <c r="H182" s="183"/>
      <c r="I182" s="183"/>
      <c r="J182" s="183"/>
      <c r="K182" s="183"/>
      <c r="L182" s="183"/>
      <c r="M182" s="183"/>
    </row>
    <row r="183" spans="1:13" x14ac:dyDescent="0.2">
      <c r="A183" s="184" t="s">
        <v>509</v>
      </c>
      <c r="B183" s="185"/>
      <c r="C183" s="185"/>
      <c r="D183" s="185"/>
      <c r="E183" s="185"/>
      <c r="F183" s="185"/>
      <c r="G183" s="185"/>
      <c r="H183" s="186"/>
      <c r="I183" s="183"/>
      <c r="J183" s="183"/>
      <c r="K183" s="183"/>
      <c r="L183" s="183"/>
      <c r="M183" s="183"/>
    </row>
    <row r="184" spans="1:13" x14ac:dyDescent="0.2">
      <c r="A184" s="187">
        <v>2</v>
      </c>
      <c r="B184" s="188" t="s">
        <v>482</v>
      </c>
      <c r="C184" s="189">
        <v>44561</v>
      </c>
      <c r="D184" s="188"/>
      <c r="E184" s="190" t="s">
        <v>170</v>
      </c>
      <c r="F184" s="190"/>
      <c r="G184" s="188"/>
      <c r="H184" s="191" t="s">
        <v>101</v>
      </c>
      <c r="I184" s="192"/>
      <c r="J184" s="191"/>
      <c r="K184" s="463">
        <v>1200</v>
      </c>
      <c r="L184" s="183"/>
      <c r="M184" s="193">
        <v>-1200</v>
      </c>
    </row>
    <row r="185" spans="1:13" x14ac:dyDescent="0.2">
      <c r="A185" s="187">
        <v>2</v>
      </c>
      <c r="B185" s="188" t="s">
        <v>482</v>
      </c>
      <c r="C185" s="189">
        <v>44561</v>
      </c>
      <c r="D185" s="188"/>
      <c r="E185" s="190" t="s">
        <v>175</v>
      </c>
      <c r="F185" s="190"/>
      <c r="G185" s="188"/>
      <c r="H185" s="191" t="s">
        <v>101</v>
      </c>
      <c r="I185" s="192"/>
      <c r="J185" s="191"/>
      <c r="K185" s="463">
        <v>800</v>
      </c>
      <c r="L185" s="183"/>
      <c r="M185" s="193">
        <v>-2000</v>
      </c>
    </row>
    <row r="186" spans="1:13" x14ac:dyDescent="0.2">
      <c r="A186" s="187">
        <v>4</v>
      </c>
      <c r="B186" s="188" t="s">
        <v>327</v>
      </c>
      <c r="C186" s="189">
        <v>44561</v>
      </c>
      <c r="D186" s="188"/>
      <c r="E186" s="190" t="s">
        <v>890</v>
      </c>
      <c r="F186" s="190"/>
      <c r="G186" s="188"/>
      <c r="H186" s="191"/>
      <c r="I186" s="463">
        <f>FISCAL!C53</f>
        <v>0</v>
      </c>
      <c r="J186" s="191"/>
      <c r="K186" s="192"/>
      <c r="L186" s="183"/>
      <c r="M186" s="193">
        <f>M185+I186</f>
        <v>-2000</v>
      </c>
    </row>
    <row r="187" spans="1:13" x14ac:dyDescent="0.2">
      <c r="A187" s="184" t="s">
        <v>510</v>
      </c>
      <c r="B187" s="185"/>
      <c r="C187" s="185"/>
      <c r="D187" s="185"/>
      <c r="E187" s="194" t="s">
        <v>416</v>
      </c>
      <c r="F187" s="194"/>
      <c r="G187" s="194"/>
      <c r="H187" s="195"/>
      <c r="I187" s="196">
        <f>SUM(I186)</f>
        <v>0</v>
      </c>
      <c r="J187" s="186"/>
      <c r="K187" s="197">
        <v>2000</v>
      </c>
      <c r="L187" s="198"/>
      <c r="M187" s="196">
        <f>M186</f>
        <v>-2000</v>
      </c>
    </row>
    <row r="188" spans="1:13" x14ac:dyDescent="0.2">
      <c r="A188" s="183"/>
      <c r="B188" s="183"/>
      <c r="C188" s="183"/>
      <c r="D188" s="183"/>
      <c r="E188" s="183"/>
      <c r="F188" s="183"/>
      <c r="G188" s="183"/>
      <c r="H188" s="183"/>
      <c r="I188" s="183"/>
      <c r="J188" s="183"/>
      <c r="K188" s="183"/>
      <c r="L188" s="183"/>
      <c r="M188" s="183"/>
    </row>
    <row r="189" spans="1:13" x14ac:dyDescent="0.2">
      <c r="A189" s="184" t="s">
        <v>511</v>
      </c>
      <c r="B189" s="185"/>
      <c r="C189" s="185"/>
      <c r="D189" s="185"/>
      <c r="E189" s="185"/>
      <c r="F189" s="185"/>
      <c r="G189" s="185"/>
      <c r="H189" s="186"/>
      <c r="I189" s="183"/>
      <c r="J189" s="183"/>
      <c r="K189" s="183"/>
      <c r="L189" s="183"/>
      <c r="M189" s="183"/>
    </row>
    <row r="190" spans="1:13" x14ac:dyDescent="0.2">
      <c r="A190" s="187">
        <v>4</v>
      </c>
      <c r="B190" s="188" t="s">
        <v>413</v>
      </c>
      <c r="C190" s="189">
        <v>44530</v>
      </c>
      <c r="D190" s="188"/>
      <c r="E190" s="190" t="s">
        <v>512</v>
      </c>
      <c r="F190" s="190"/>
      <c r="G190" s="188"/>
      <c r="H190" s="191" t="s">
        <v>101</v>
      </c>
      <c r="I190" s="192"/>
      <c r="J190" s="191"/>
      <c r="K190" s="463">
        <v>648</v>
      </c>
      <c r="L190" s="183"/>
      <c r="M190" s="193">
        <v>-648</v>
      </c>
    </row>
    <row r="191" spans="1:13" x14ac:dyDescent="0.2">
      <c r="A191" s="187">
        <v>6</v>
      </c>
      <c r="B191" s="188" t="s">
        <v>426</v>
      </c>
      <c r="C191" s="189">
        <v>44551</v>
      </c>
      <c r="D191" s="188"/>
      <c r="E191" s="190" t="s">
        <v>203</v>
      </c>
      <c r="F191" s="190"/>
      <c r="G191" s="188"/>
      <c r="H191" s="191" t="s">
        <v>101</v>
      </c>
      <c r="I191" s="463">
        <v>648</v>
      </c>
      <c r="J191" s="191"/>
      <c r="K191" s="192"/>
      <c r="L191" s="183"/>
      <c r="M191" s="193"/>
    </row>
    <row r="192" spans="1:13" x14ac:dyDescent="0.2">
      <c r="A192" s="184" t="s">
        <v>513</v>
      </c>
      <c r="B192" s="185"/>
      <c r="C192" s="185"/>
      <c r="D192" s="185"/>
      <c r="E192" s="194" t="s">
        <v>416</v>
      </c>
      <c r="F192" s="194"/>
      <c r="G192" s="194"/>
      <c r="H192" s="195"/>
      <c r="I192" s="196">
        <f>SUM(I191)</f>
        <v>648</v>
      </c>
      <c r="J192" s="186"/>
      <c r="K192" s="197">
        <v>648</v>
      </c>
      <c r="L192" s="198"/>
      <c r="M192" s="196"/>
    </row>
    <row r="193" spans="1:13" x14ac:dyDescent="0.2">
      <c r="A193" s="183"/>
      <c r="B193" s="183"/>
      <c r="C193" s="183"/>
      <c r="D193" s="183"/>
      <c r="E193" s="183"/>
      <c r="F193" s="183"/>
      <c r="G193" s="183"/>
      <c r="H193" s="183"/>
      <c r="I193" s="183"/>
      <c r="J193" s="183"/>
      <c r="K193" s="183"/>
      <c r="L193" s="183"/>
      <c r="M193" s="183"/>
    </row>
    <row r="194" spans="1:13" x14ac:dyDescent="0.2">
      <c r="A194" s="184" t="s">
        <v>514</v>
      </c>
      <c r="B194" s="185"/>
      <c r="C194" s="185"/>
      <c r="D194" s="185"/>
      <c r="E194" s="185"/>
      <c r="F194" s="185"/>
      <c r="G194" s="185"/>
      <c r="H194" s="186"/>
      <c r="I194" s="183"/>
      <c r="J194" s="183"/>
      <c r="K194" s="183"/>
      <c r="L194" s="183"/>
      <c r="M194" s="183"/>
    </row>
    <row r="195" spans="1:13" x14ac:dyDescent="0.2">
      <c r="A195" s="187">
        <v>4</v>
      </c>
      <c r="B195" s="188" t="s">
        <v>413</v>
      </c>
      <c r="C195" s="189">
        <v>44530</v>
      </c>
      <c r="D195" s="188"/>
      <c r="E195" s="190" t="s">
        <v>515</v>
      </c>
      <c r="F195" s="190"/>
      <c r="G195" s="188"/>
      <c r="H195" s="191" t="s">
        <v>101</v>
      </c>
      <c r="I195" s="192"/>
      <c r="J195" s="191"/>
      <c r="K195" s="192">
        <v>25000</v>
      </c>
      <c r="L195" s="183"/>
      <c r="M195" s="193">
        <v>-25000</v>
      </c>
    </row>
    <row r="196" spans="1:13" x14ac:dyDescent="0.2">
      <c r="A196" s="184" t="s">
        <v>516</v>
      </c>
      <c r="B196" s="185"/>
      <c r="C196" s="185"/>
      <c r="D196" s="185"/>
      <c r="E196" s="194" t="s">
        <v>416</v>
      </c>
      <c r="F196" s="194"/>
      <c r="G196" s="194"/>
      <c r="H196" s="195"/>
      <c r="I196" s="196"/>
      <c r="J196" s="186"/>
      <c r="K196" s="197">
        <v>25000</v>
      </c>
      <c r="L196" s="198"/>
      <c r="M196" s="196">
        <v>-25000</v>
      </c>
    </row>
    <row r="197" spans="1:13" x14ac:dyDescent="0.2">
      <c r="A197" s="199" t="s">
        <v>517</v>
      </c>
      <c r="B197" s="200"/>
      <c r="C197" s="200"/>
      <c r="D197" s="200"/>
      <c r="E197" s="200"/>
      <c r="F197" s="200"/>
      <c r="G197" s="200"/>
      <c r="H197" s="201"/>
      <c r="I197" s="202">
        <v>88676.96</v>
      </c>
      <c r="J197" s="203"/>
      <c r="K197" s="204">
        <v>133521.72</v>
      </c>
      <c r="L197" s="198"/>
      <c r="M197" s="202">
        <v>-44844.76</v>
      </c>
    </row>
    <row r="198" spans="1:13" x14ac:dyDescent="0.2">
      <c r="A198" s="183"/>
      <c r="B198" s="183"/>
      <c r="C198" s="183"/>
      <c r="D198" s="183"/>
      <c r="E198" s="183"/>
      <c r="F198" s="183"/>
      <c r="G198" s="183"/>
      <c r="H198" s="183"/>
      <c r="I198" s="183"/>
      <c r="J198" s="183"/>
      <c r="K198" s="183"/>
      <c r="L198" s="183"/>
      <c r="M198" s="183"/>
    </row>
    <row r="199" spans="1:13" x14ac:dyDescent="0.2">
      <c r="A199" s="184" t="s">
        <v>518</v>
      </c>
      <c r="B199" s="185"/>
      <c r="C199" s="185"/>
      <c r="D199" s="185"/>
      <c r="E199" s="185"/>
      <c r="F199" s="185"/>
      <c r="G199" s="185"/>
      <c r="H199" s="186"/>
      <c r="I199" s="183"/>
      <c r="J199" s="183"/>
      <c r="K199" s="183"/>
      <c r="L199" s="183"/>
      <c r="M199" s="183"/>
    </row>
    <row r="200" spans="1:13" x14ac:dyDescent="0.2">
      <c r="A200" s="187">
        <v>4</v>
      </c>
      <c r="B200" s="188" t="s">
        <v>413</v>
      </c>
      <c r="C200" s="189">
        <v>44530</v>
      </c>
      <c r="D200" s="188"/>
      <c r="E200" s="190" t="s">
        <v>519</v>
      </c>
      <c r="F200" s="190"/>
      <c r="G200" s="188"/>
      <c r="H200" s="191" t="s">
        <v>101</v>
      </c>
      <c r="I200" s="192"/>
      <c r="J200" s="191"/>
      <c r="K200" s="192">
        <v>5400</v>
      </c>
      <c r="L200" s="183"/>
      <c r="M200" s="193">
        <v>-5400</v>
      </c>
    </row>
    <row r="201" spans="1:13" x14ac:dyDescent="0.2">
      <c r="A201" s="187">
        <v>6</v>
      </c>
      <c r="B201" s="188" t="s">
        <v>426</v>
      </c>
      <c r="C201" s="189">
        <v>44561</v>
      </c>
      <c r="D201" s="188"/>
      <c r="E201" s="190" t="s">
        <v>520</v>
      </c>
      <c r="F201" s="190"/>
      <c r="G201" s="188"/>
      <c r="H201" s="191" t="s">
        <v>101</v>
      </c>
      <c r="I201" s="463">
        <v>912.72</v>
      </c>
      <c r="J201" s="191"/>
      <c r="K201" s="192"/>
      <c r="L201" s="183"/>
      <c r="M201" s="193">
        <v>-4487.28</v>
      </c>
    </row>
    <row r="202" spans="1:13" x14ac:dyDescent="0.2">
      <c r="A202" s="184" t="s">
        <v>521</v>
      </c>
      <c r="B202" s="185"/>
      <c r="C202" s="185"/>
      <c r="D202" s="185"/>
      <c r="E202" s="194" t="s">
        <v>416</v>
      </c>
      <c r="F202" s="194"/>
      <c r="G202" s="194"/>
      <c r="H202" s="195"/>
      <c r="I202" s="196">
        <v>912.72</v>
      </c>
      <c r="J202" s="186"/>
      <c r="K202" s="197">
        <v>5400</v>
      </c>
      <c r="L202" s="198"/>
      <c r="M202" s="464">
        <v>-4487.28</v>
      </c>
    </row>
    <row r="203" spans="1:13" x14ac:dyDescent="0.2">
      <c r="A203" s="183"/>
      <c r="B203" s="183"/>
      <c r="C203" s="183"/>
      <c r="D203" s="183"/>
      <c r="E203" s="183"/>
      <c r="F203" s="183"/>
      <c r="G203" s="183"/>
      <c r="H203" s="183"/>
      <c r="I203" s="183"/>
      <c r="J203" s="183"/>
      <c r="K203" s="183"/>
      <c r="L203" s="183"/>
      <c r="M203" s="183"/>
    </row>
    <row r="204" spans="1:13" x14ac:dyDescent="0.2">
      <c r="A204" s="184" t="s">
        <v>522</v>
      </c>
      <c r="B204" s="185"/>
      <c r="C204" s="185"/>
      <c r="D204" s="185"/>
      <c r="E204" s="185"/>
      <c r="F204" s="185"/>
      <c r="G204" s="185"/>
      <c r="H204" s="186"/>
      <c r="I204" s="183"/>
      <c r="J204" s="183"/>
      <c r="K204" s="183"/>
      <c r="L204" s="183"/>
      <c r="M204" s="183"/>
    </row>
    <row r="205" spans="1:13" x14ac:dyDescent="0.2">
      <c r="A205" s="187">
        <v>4</v>
      </c>
      <c r="B205" s="188" t="s">
        <v>413</v>
      </c>
      <c r="C205" s="189">
        <v>44530</v>
      </c>
      <c r="D205" s="188"/>
      <c r="E205" s="190" t="s">
        <v>523</v>
      </c>
      <c r="F205" s="190"/>
      <c r="G205" s="188"/>
      <c r="H205" s="191" t="s">
        <v>101</v>
      </c>
      <c r="I205" s="192">
        <v>500</v>
      </c>
      <c r="J205" s="191"/>
      <c r="K205" s="192"/>
      <c r="L205" s="183"/>
      <c r="M205" s="193">
        <v>500</v>
      </c>
    </row>
    <row r="206" spans="1:13" x14ac:dyDescent="0.2">
      <c r="A206" s="184" t="s">
        <v>524</v>
      </c>
      <c r="B206" s="185"/>
      <c r="C206" s="185"/>
      <c r="D206" s="185"/>
      <c r="E206" s="194" t="s">
        <v>423</v>
      </c>
      <c r="F206" s="194"/>
      <c r="G206" s="194"/>
      <c r="H206" s="195"/>
      <c r="I206" s="196">
        <v>500</v>
      </c>
      <c r="J206" s="186"/>
      <c r="K206" s="197"/>
      <c r="L206" s="198"/>
      <c r="M206" s="196">
        <v>500</v>
      </c>
    </row>
    <row r="207" spans="1:13" x14ac:dyDescent="0.2">
      <c r="A207" s="199" t="s">
        <v>525</v>
      </c>
      <c r="B207" s="200"/>
      <c r="C207" s="200"/>
      <c r="D207" s="200"/>
      <c r="E207" s="200"/>
      <c r="F207" s="200"/>
      <c r="G207" s="200"/>
      <c r="H207" s="201"/>
      <c r="I207" s="202">
        <v>1412.72</v>
      </c>
      <c r="J207" s="203"/>
      <c r="K207" s="204">
        <v>5400</v>
      </c>
      <c r="L207" s="198"/>
      <c r="M207" s="202">
        <v>-3987.28</v>
      </c>
    </row>
    <row r="208" spans="1:13" x14ac:dyDescent="0.2">
      <c r="A208" s="183"/>
      <c r="B208" s="183"/>
      <c r="C208" s="183"/>
      <c r="D208" s="183"/>
      <c r="E208" s="183"/>
      <c r="F208" s="183"/>
      <c r="G208" s="183"/>
      <c r="H208" s="183"/>
      <c r="I208" s="183"/>
      <c r="J208" s="183"/>
      <c r="K208" s="183"/>
      <c r="L208" s="183"/>
      <c r="M208" s="183"/>
    </row>
    <row r="209" spans="1:13" x14ac:dyDescent="0.2">
      <c r="A209" s="184" t="s">
        <v>526</v>
      </c>
      <c r="B209" s="185"/>
      <c r="C209" s="185"/>
      <c r="D209" s="185"/>
      <c r="E209" s="185"/>
      <c r="F209" s="185"/>
      <c r="G209" s="185"/>
      <c r="H209" s="186"/>
      <c r="I209" s="183"/>
      <c r="J209" s="183"/>
      <c r="K209" s="183"/>
      <c r="L209" s="183"/>
      <c r="M209" s="183"/>
    </row>
    <row r="210" spans="1:13" x14ac:dyDescent="0.2">
      <c r="A210" s="187">
        <v>4</v>
      </c>
      <c r="B210" s="188" t="s">
        <v>413</v>
      </c>
      <c r="C210" s="189">
        <v>44530</v>
      </c>
      <c r="D210" s="188"/>
      <c r="E210" s="190" t="s">
        <v>527</v>
      </c>
      <c r="F210" s="190"/>
      <c r="G210" s="188"/>
      <c r="H210" s="191" t="s">
        <v>101</v>
      </c>
      <c r="I210" s="192">
        <v>36700</v>
      </c>
      <c r="J210" s="191"/>
      <c r="K210" s="192"/>
      <c r="L210" s="183"/>
      <c r="M210" s="193">
        <v>36700</v>
      </c>
    </row>
    <row r="211" spans="1:13" x14ac:dyDescent="0.2">
      <c r="A211" s="184" t="s">
        <v>528</v>
      </c>
      <c r="B211" s="185"/>
      <c r="C211" s="185"/>
      <c r="D211" s="185"/>
      <c r="E211" s="194" t="s">
        <v>423</v>
      </c>
      <c r="F211" s="194"/>
      <c r="G211" s="194"/>
      <c r="H211" s="195"/>
      <c r="I211" s="196">
        <v>36700</v>
      </c>
      <c r="J211" s="186"/>
      <c r="K211" s="197"/>
      <c r="L211" s="198"/>
      <c r="M211" s="196">
        <v>36700</v>
      </c>
    </row>
    <row r="212" spans="1:13" x14ac:dyDescent="0.2">
      <c r="A212" s="183"/>
      <c r="B212" s="183"/>
      <c r="C212" s="183"/>
      <c r="D212" s="183"/>
      <c r="E212" s="183"/>
      <c r="F212" s="183"/>
      <c r="G212" s="183"/>
      <c r="H212" s="183"/>
      <c r="I212" s="183"/>
      <c r="J212" s="183"/>
      <c r="K212" s="183"/>
      <c r="L212" s="183"/>
      <c r="M212" s="183"/>
    </row>
    <row r="213" spans="1:13" x14ac:dyDescent="0.2">
      <c r="A213" s="184" t="s">
        <v>529</v>
      </c>
      <c r="B213" s="185"/>
      <c r="C213" s="185"/>
      <c r="D213" s="185"/>
      <c r="E213" s="185"/>
      <c r="F213" s="185"/>
      <c r="G213" s="185"/>
      <c r="H213" s="186"/>
      <c r="I213" s="183"/>
      <c r="J213" s="183"/>
      <c r="K213" s="183"/>
      <c r="L213" s="183"/>
      <c r="M213" s="183"/>
    </row>
    <row r="214" spans="1:13" x14ac:dyDescent="0.2">
      <c r="A214" s="187">
        <v>1</v>
      </c>
      <c r="B214" s="188" t="s">
        <v>434</v>
      </c>
      <c r="C214" s="189">
        <v>44561</v>
      </c>
      <c r="D214" s="188" t="s">
        <v>142</v>
      </c>
      <c r="E214" s="190" t="s">
        <v>7</v>
      </c>
      <c r="F214" s="190"/>
      <c r="G214" s="188"/>
      <c r="H214" s="191" t="s">
        <v>101</v>
      </c>
      <c r="I214" s="463">
        <v>400</v>
      </c>
      <c r="J214" s="191"/>
      <c r="K214" s="192"/>
      <c r="L214" s="183"/>
      <c r="M214" s="193">
        <v>400</v>
      </c>
    </row>
    <row r="215" spans="1:13" x14ac:dyDescent="0.2">
      <c r="A215" s="184" t="s">
        <v>530</v>
      </c>
      <c r="B215" s="185"/>
      <c r="C215" s="185"/>
      <c r="D215" s="185"/>
      <c r="E215" s="194" t="s">
        <v>423</v>
      </c>
      <c r="F215" s="194"/>
      <c r="G215" s="194"/>
      <c r="H215" s="195"/>
      <c r="I215" s="196">
        <v>400</v>
      </c>
      <c r="J215" s="186"/>
      <c r="K215" s="197"/>
      <c r="L215" s="198"/>
      <c r="M215" s="196">
        <v>400</v>
      </c>
    </row>
    <row r="216" spans="1:13" x14ac:dyDescent="0.2">
      <c r="A216" s="183"/>
      <c r="B216" s="183"/>
      <c r="C216" s="183"/>
      <c r="D216" s="183"/>
      <c r="E216" s="183"/>
      <c r="F216" s="183"/>
      <c r="G216" s="183"/>
      <c r="H216" s="183"/>
      <c r="I216" s="183"/>
      <c r="J216" s="183"/>
      <c r="K216" s="183"/>
      <c r="L216" s="183"/>
      <c r="M216" s="183"/>
    </row>
    <row r="217" spans="1:13" x14ac:dyDescent="0.2">
      <c r="A217" s="184" t="s">
        <v>531</v>
      </c>
      <c r="B217" s="185"/>
      <c r="C217" s="185"/>
      <c r="D217" s="185"/>
      <c r="E217" s="185"/>
      <c r="F217" s="185"/>
      <c r="G217" s="185"/>
      <c r="H217" s="186"/>
      <c r="I217" s="183"/>
      <c r="J217" s="183"/>
      <c r="K217" s="183"/>
      <c r="L217" s="183"/>
      <c r="M217" s="183"/>
    </row>
    <row r="218" spans="1:13" x14ac:dyDescent="0.2">
      <c r="A218" s="187">
        <v>1</v>
      </c>
      <c r="B218" s="188" t="s">
        <v>434</v>
      </c>
      <c r="C218" s="189">
        <v>44561</v>
      </c>
      <c r="D218" s="188" t="s">
        <v>140</v>
      </c>
      <c r="E218" s="190" t="s">
        <v>7</v>
      </c>
      <c r="F218" s="190"/>
      <c r="G218" s="188"/>
      <c r="H218" s="191" t="s">
        <v>101</v>
      </c>
      <c r="I218" s="463">
        <f>'Journal et pièces'!N15</f>
        <v>2000</v>
      </c>
      <c r="J218" s="191"/>
      <c r="K218" s="192"/>
      <c r="L218" s="183"/>
      <c r="M218" s="193">
        <v>2000</v>
      </c>
    </row>
    <row r="219" spans="1:13" x14ac:dyDescent="0.2">
      <c r="A219" s="184" t="s">
        <v>532</v>
      </c>
      <c r="B219" s="185"/>
      <c r="C219" s="185"/>
      <c r="D219" s="185"/>
      <c r="E219" s="194" t="s">
        <v>423</v>
      </c>
      <c r="F219" s="194"/>
      <c r="G219" s="194"/>
      <c r="H219" s="195"/>
      <c r="I219" s="196">
        <v>2000</v>
      </c>
      <c r="J219" s="186"/>
      <c r="K219" s="197"/>
      <c r="L219" s="198"/>
      <c r="M219" s="196">
        <v>2000</v>
      </c>
    </row>
    <row r="220" spans="1:13" x14ac:dyDescent="0.2">
      <c r="A220" s="183"/>
      <c r="B220" s="183"/>
      <c r="C220" s="183"/>
      <c r="D220" s="183"/>
      <c r="E220" s="183"/>
      <c r="F220" s="183"/>
      <c r="G220" s="183"/>
      <c r="H220" s="183"/>
      <c r="I220" s="183"/>
      <c r="J220" s="183"/>
      <c r="K220" s="183"/>
      <c r="L220" s="183"/>
      <c r="M220" s="183"/>
    </row>
    <row r="221" spans="1:13" x14ac:dyDescent="0.2">
      <c r="A221" s="184" t="s">
        <v>533</v>
      </c>
      <c r="B221" s="185"/>
      <c r="C221" s="185"/>
      <c r="D221" s="185"/>
      <c r="E221" s="185"/>
      <c r="F221" s="185"/>
      <c r="G221" s="185"/>
      <c r="H221" s="186"/>
      <c r="I221" s="183"/>
      <c r="J221" s="183"/>
      <c r="K221" s="183"/>
      <c r="L221" s="183"/>
      <c r="M221" s="183"/>
    </row>
    <row r="222" spans="1:13" x14ac:dyDescent="0.2">
      <c r="A222" s="187">
        <v>4</v>
      </c>
      <c r="B222" s="188" t="s">
        <v>413</v>
      </c>
      <c r="C222" s="189">
        <v>44530</v>
      </c>
      <c r="D222" s="188"/>
      <c r="E222" s="190" t="s">
        <v>534</v>
      </c>
      <c r="F222" s="190"/>
      <c r="G222" s="188"/>
      <c r="H222" s="191" t="s">
        <v>101</v>
      </c>
      <c r="I222" s="192"/>
      <c r="J222" s="191"/>
      <c r="K222" s="192">
        <v>900</v>
      </c>
      <c r="L222" s="183"/>
      <c r="M222" s="193">
        <v>-900</v>
      </c>
    </row>
    <row r="223" spans="1:13" x14ac:dyDescent="0.2">
      <c r="A223" s="187">
        <v>5</v>
      </c>
      <c r="B223" s="188" t="s">
        <v>451</v>
      </c>
      <c r="C223" s="189">
        <v>44561</v>
      </c>
      <c r="D223" s="188"/>
      <c r="E223" s="190" t="s">
        <v>209</v>
      </c>
      <c r="F223" s="190"/>
      <c r="G223" s="188"/>
      <c r="H223" s="191" t="s">
        <v>101</v>
      </c>
      <c r="I223" s="463">
        <v>7300</v>
      </c>
      <c r="J223" s="191"/>
      <c r="K223" s="192"/>
      <c r="L223" s="183"/>
      <c r="M223" s="193">
        <v>6400</v>
      </c>
    </row>
    <row r="224" spans="1:13" x14ac:dyDescent="0.2">
      <c r="A224" s="187">
        <v>5</v>
      </c>
      <c r="B224" s="188" t="s">
        <v>451</v>
      </c>
      <c r="C224" s="189">
        <v>44561</v>
      </c>
      <c r="D224" s="188"/>
      <c r="E224" s="190" t="s">
        <v>212</v>
      </c>
      <c r="F224" s="190"/>
      <c r="G224" s="188"/>
      <c r="H224" s="191" t="s">
        <v>101</v>
      </c>
      <c r="I224" s="192"/>
      <c r="J224" s="191"/>
      <c r="K224" s="463">
        <v>7947.64</v>
      </c>
      <c r="L224" s="183"/>
      <c r="M224" s="193">
        <v>-1547.64</v>
      </c>
    </row>
    <row r="225" spans="1:13" x14ac:dyDescent="0.2">
      <c r="A225" s="184" t="s">
        <v>535</v>
      </c>
      <c r="B225" s="185"/>
      <c r="C225" s="185"/>
      <c r="D225" s="185"/>
      <c r="E225" s="194" t="s">
        <v>416</v>
      </c>
      <c r="F225" s="194"/>
      <c r="G225" s="194"/>
      <c r="H225" s="195"/>
      <c r="I225" s="196">
        <v>7300</v>
      </c>
      <c r="J225" s="186"/>
      <c r="K225" s="197">
        <v>8847.64</v>
      </c>
      <c r="L225" s="198"/>
      <c r="M225" s="196">
        <v>-1547.64</v>
      </c>
    </row>
    <row r="226" spans="1:13" x14ac:dyDescent="0.2">
      <c r="A226" s="183"/>
      <c r="B226" s="183"/>
      <c r="C226" s="183"/>
      <c r="D226" s="183"/>
      <c r="E226" s="183"/>
      <c r="F226" s="183"/>
      <c r="G226" s="183"/>
      <c r="H226" s="183"/>
      <c r="I226" s="183"/>
      <c r="J226" s="183"/>
      <c r="K226" s="183"/>
      <c r="L226" s="183"/>
      <c r="M226" s="183"/>
    </row>
    <row r="227" spans="1:13" x14ac:dyDescent="0.2">
      <c r="A227" s="184" t="s">
        <v>536</v>
      </c>
      <c r="B227" s="185"/>
      <c r="C227" s="185"/>
      <c r="D227" s="185"/>
      <c r="E227" s="185"/>
      <c r="F227" s="185"/>
      <c r="G227" s="185"/>
      <c r="H227" s="186"/>
      <c r="I227" s="183"/>
      <c r="J227" s="183"/>
      <c r="K227" s="183"/>
      <c r="L227" s="183"/>
      <c r="M227" s="183"/>
    </row>
    <row r="228" spans="1:13" x14ac:dyDescent="0.2">
      <c r="A228" s="187">
        <v>4</v>
      </c>
      <c r="B228" s="188" t="s">
        <v>413</v>
      </c>
      <c r="C228" s="189">
        <v>44530</v>
      </c>
      <c r="D228" s="188"/>
      <c r="E228" s="190" t="s">
        <v>537</v>
      </c>
      <c r="F228" s="190"/>
      <c r="G228" s="188"/>
      <c r="H228" s="191" t="s">
        <v>101</v>
      </c>
      <c r="I228" s="192">
        <v>2200</v>
      </c>
      <c r="J228" s="191"/>
      <c r="K228" s="192"/>
      <c r="L228" s="183"/>
      <c r="M228" s="193">
        <v>2200</v>
      </c>
    </row>
    <row r="229" spans="1:13" x14ac:dyDescent="0.2">
      <c r="A229" s="187">
        <v>5</v>
      </c>
      <c r="B229" s="188" t="s">
        <v>451</v>
      </c>
      <c r="C229" s="189">
        <v>44561</v>
      </c>
      <c r="D229" s="188"/>
      <c r="E229" s="190" t="s">
        <v>205</v>
      </c>
      <c r="F229" s="190"/>
      <c r="G229" s="188"/>
      <c r="H229" s="191" t="s">
        <v>101</v>
      </c>
      <c r="I229" s="463">
        <v>18000</v>
      </c>
      <c r="J229" s="191"/>
      <c r="K229" s="192"/>
      <c r="L229" s="183"/>
      <c r="M229" s="193">
        <v>20200</v>
      </c>
    </row>
    <row r="230" spans="1:13" x14ac:dyDescent="0.2">
      <c r="A230" s="187">
        <v>5</v>
      </c>
      <c r="B230" s="188" t="s">
        <v>451</v>
      </c>
      <c r="C230" s="189">
        <v>44561</v>
      </c>
      <c r="D230" s="188"/>
      <c r="E230" s="190" t="s">
        <v>208</v>
      </c>
      <c r="F230" s="190"/>
      <c r="G230" s="188"/>
      <c r="H230" s="191" t="s">
        <v>101</v>
      </c>
      <c r="I230" s="192"/>
      <c r="J230" s="191"/>
      <c r="K230" s="463">
        <v>17714.29</v>
      </c>
      <c r="L230" s="183"/>
      <c r="M230" s="193">
        <v>2485.71</v>
      </c>
    </row>
    <row r="231" spans="1:13" x14ac:dyDescent="0.2">
      <c r="A231" s="184" t="s">
        <v>538</v>
      </c>
      <c r="B231" s="185"/>
      <c r="C231" s="185"/>
      <c r="D231" s="185"/>
      <c r="E231" s="194" t="s">
        <v>423</v>
      </c>
      <c r="F231" s="194"/>
      <c r="G231" s="194"/>
      <c r="H231" s="195"/>
      <c r="I231" s="196">
        <v>20200</v>
      </c>
      <c r="J231" s="186"/>
      <c r="K231" s="197">
        <v>17714.29</v>
      </c>
      <c r="L231" s="198"/>
      <c r="M231" s="196">
        <v>2485.71</v>
      </c>
    </row>
    <row r="232" spans="1:13" x14ac:dyDescent="0.2">
      <c r="A232" s="183"/>
      <c r="B232" s="183"/>
      <c r="C232" s="183"/>
      <c r="D232" s="183"/>
      <c r="E232" s="183"/>
      <c r="F232" s="183"/>
      <c r="G232" s="183"/>
      <c r="H232" s="183"/>
      <c r="I232" s="183"/>
      <c r="J232" s="183"/>
      <c r="K232" s="183"/>
      <c r="L232" s="183"/>
      <c r="M232" s="183"/>
    </row>
    <row r="233" spans="1:13" x14ac:dyDescent="0.2">
      <c r="A233" s="184" t="s">
        <v>539</v>
      </c>
      <c r="B233" s="185"/>
      <c r="C233" s="185"/>
      <c r="D233" s="185"/>
      <c r="E233" s="185"/>
      <c r="F233" s="185"/>
      <c r="G233" s="185"/>
      <c r="H233" s="186"/>
      <c r="I233" s="183"/>
      <c r="J233" s="183"/>
      <c r="K233" s="183"/>
      <c r="L233" s="183"/>
      <c r="M233" s="183"/>
    </row>
    <row r="234" spans="1:13" x14ac:dyDescent="0.2">
      <c r="A234" s="187">
        <v>4</v>
      </c>
      <c r="B234" s="188" t="s">
        <v>413</v>
      </c>
      <c r="C234" s="189">
        <v>44530</v>
      </c>
      <c r="D234" s="188"/>
      <c r="E234" s="190" t="s">
        <v>540</v>
      </c>
      <c r="F234" s="190"/>
      <c r="G234" s="188"/>
      <c r="H234" s="191" t="s">
        <v>101</v>
      </c>
      <c r="I234" s="192">
        <v>4500</v>
      </c>
      <c r="J234" s="191"/>
      <c r="K234" s="192"/>
      <c r="L234" s="183"/>
      <c r="M234" s="193">
        <v>4500</v>
      </c>
    </row>
    <row r="235" spans="1:13" x14ac:dyDescent="0.2">
      <c r="A235" s="184" t="s">
        <v>541</v>
      </c>
      <c r="B235" s="185"/>
      <c r="C235" s="185"/>
      <c r="D235" s="185"/>
      <c r="E235" s="194" t="s">
        <v>423</v>
      </c>
      <c r="F235" s="194"/>
      <c r="G235" s="194"/>
      <c r="H235" s="195"/>
      <c r="I235" s="196">
        <v>4500</v>
      </c>
      <c r="J235" s="186"/>
      <c r="K235" s="197"/>
      <c r="L235" s="198"/>
      <c r="M235" s="196">
        <v>4500</v>
      </c>
    </row>
    <row r="236" spans="1:13" x14ac:dyDescent="0.2">
      <c r="A236" s="183"/>
      <c r="B236" s="183"/>
      <c r="C236" s="183"/>
      <c r="D236" s="183"/>
      <c r="E236" s="183"/>
      <c r="F236" s="183"/>
      <c r="G236" s="183"/>
      <c r="H236" s="183"/>
      <c r="I236" s="183"/>
      <c r="J236" s="183"/>
      <c r="K236" s="183"/>
      <c r="L236" s="183"/>
      <c r="M236" s="183"/>
    </row>
    <row r="237" spans="1:13" x14ac:dyDescent="0.2">
      <c r="A237" s="184" t="s">
        <v>542</v>
      </c>
      <c r="B237" s="185"/>
      <c r="C237" s="185"/>
      <c r="D237" s="185"/>
      <c r="E237" s="185"/>
      <c r="F237" s="185"/>
      <c r="G237" s="185"/>
      <c r="H237" s="186"/>
      <c r="I237" s="183"/>
      <c r="J237" s="183"/>
      <c r="K237" s="183"/>
      <c r="L237" s="183"/>
      <c r="M237" s="183"/>
    </row>
    <row r="238" spans="1:13" x14ac:dyDescent="0.2">
      <c r="A238" s="187">
        <v>4</v>
      </c>
      <c r="B238" s="188" t="s">
        <v>413</v>
      </c>
      <c r="C238" s="189">
        <v>44530</v>
      </c>
      <c r="D238" s="188"/>
      <c r="E238" s="190" t="s">
        <v>543</v>
      </c>
      <c r="F238" s="190"/>
      <c r="G238" s="188"/>
      <c r="H238" s="191" t="s">
        <v>101</v>
      </c>
      <c r="I238" s="192">
        <v>11200</v>
      </c>
      <c r="J238" s="191"/>
      <c r="K238" s="192"/>
      <c r="L238" s="183"/>
      <c r="M238" s="193">
        <v>11200</v>
      </c>
    </row>
    <row r="239" spans="1:13" x14ac:dyDescent="0.2">
      <c r="A239" s="184" t="s">
        <v>544</v>
      </c>
      <c r="B239" s="185"/>
      <c r="C239" s="185"/>
      <c r="D239" s="185"/>
      <c r="E239" s="194" t="s">
        <v>423</v>
      </c>
      <c r="F239" s="194"/>
      <c r="G239" s="194"/>
      <c r="H239" s="195"/>
      <c r="I239" s="196">
        <v>11200</v>
      </c>
      <c r="J239" s="186"/>
      <c r="K239" s="197"/>
      <c r="L239" s="198"/>
      <c r="M239" s="196">
        <v>11200</v>
      </c>
    </row>
    <row r="240" spans="1:13" x14ac:dyDescent="0.2">
      <c r="A240" s="183"/>
      <c r="B240" s="183"/>
      <c r="C240" s="183"/>
      <c r="D240" s="183"/>
      <c r="E240" s="183"/>
      <c r="F240" s="183"/>
      <c r="G240" s="183"/>
      <c r="H240" s="183"/>
      <c r="I240" s="183"/>
      <c r="J240" s="183"/>
      <c r="K240" s="183"/>
      <c r="L240" s="183"/>
      <c r="M240" s="183"/>
    </row>
    <row r="241" spans="1:13" x14ac:dyDescent="0.2">
      <c r="A241" s="184" t="s">
        <v>545</v>
      </c>
      <c r="B241" s="185"/>
      <c r="C241" s="185"/>
      <c r="D241" s="185"/>
      <c r="E241" s="185"/>
      <c r="F241" s="185"/>
      <c r="G241" s="185"/>
      <c r="H241" s="186"/>
      <c r="I241" s="183"/>
      <c r="J241" s="183"/>
      <c r="K241" s="183"/>
      <c r="L241" s="183"/>
      <c r="M241" s="183"/>
    </row>
    <row r="242" spans="1:13" x14ac:dyDescent="0.2">
      <c r="A242" s="187">
        <v>4</v>
      </c>
      <c r="B242" s="188" t="s">
        <v>413</v>
      </c>
      <c r="C242" s="189">
        <v>44530</v>
      </c>
      <c r="D242" s="188"/>
      <c r="E242" s="190" t="s">
        <v>546</v>
      </c>
      <c r="F242" s="190"/>
      <c r="G242" s="188"/>
      <c r="H242" s="191" t="s">
        <v>101</v>
      </c>
      <c r="I242" s="192">
        <v>1000</v>
      </c>
      <c r="J242" s="191"/>
      <c r="K242" s="192"/>
      <c r="L242" s="183"/>
      <c r="M242" s="193">
        <v>1000</v>
      </c>
    </row>
    <row r="243" spans="1:13" x14ac:dyDescent="0.2">
      <c r="A243" s="184" t="s">
        <v>547</v>
      </c>
      <c r="B243" s="185"/>
      <c r="C243" s="185"/>
      <c r="D243" s="185"/>
      <c r="E243" s="194" t="s">
        <v>423</v>
      </c>
      <c r="F243" s="194"/>
      <c r="G243" s="194"/>
      <c r="H243" s="195"/>
      <c r="I243" s="196">
        <v>1000</v>
      </c>
      <c r="J243" s="186"/>
      <c r="K243" s="197"/>
      <c r="L243" s="198"/>
      <c r="M243" s="196">
        <v>1000</v>
      </c>
    </row>
    <row r="244" spans="1:13" x14ac:dyDescent="0.2">
      <c r="A244" s="183"/>
      <c r="B244" s="183"/>
      <c r="C244" s="183"/>
      <c r="D244" s="183"/>
      <c r="E244" s="183"/>
      <c r="F244" s="183"/>
      <c r="G244" s="183"/>
      <c r="H244" s="183"/>
      <c r="I244" s="183"/>
      <c r="J244" s="183"/>
      <c r="K244" s="183"/>
      <c r="L244" s="183"/>
      <c r="M244" s="183"/>
    </row>
    <row r="245" spans="1:13" x14ac:dyDescent="0.2">
      <c r="A245" s="184" t="s">
        <v>548</v>
      </c>
      <c r="B245" s="185"/>
      <c r="C245" s="185"/>
      <c r="D245" s="185"/>
      <c r="E245" s="185"/>
      <c r="F245" s="185"/>
      <c r="G245" s="185"/>
      <c r="H245" s="186"/>
      <c r="I245" s="183"/>
      <c r="J245" s="183"/>
      <c r="K245" s="183"/>
      <c r="L245" s="183"/>
      <c r="M245" s="183"/>
    </row>
    <row r="246" spans="1:13" x14ac:dyDescent="0.2">
      <c r="A246" s="187">
        <v>4</v>
      </c>
      <c r="B246" s="188" t="s">
        <v>413</v>
      </c>
      <c r="C246" s="189">
        <v>44530</v>
      </c>
      <c r="D246" s="188"/>
      <c r="E246" s="190" t="s">
        <v>549</v>
      </c>
      <c r="F246" s="190"/>
      <c r="G246" s="188"/>
      <c r="H246" s="191" t="s">
        <v>101</v>
      </c>
      <c r="I246" s="192">
        <v>11000</v>
      </c>
      <c r="J246" s="191"/>
      <c r="K246" s="192"/>
      <c r="L246" s="183"/>
      <c r="M246" s="193">
        <v>11000</v>
      </c>
    </row>
    <row r="247" spans="1:13" x14ac:dyDescent="0.2">
      <c r="A247" s="187">
        <v>1</v>
      </c>
      <c r="B247" s="188" t="s">
        <v>434</v>
      </c>
      <c r="C247" s="189">
        <v>44561</v>
      </c>
      <c r="D247" s="188"/>
      <c r="E247" s="190" t="s">
        <v>395</v>
      </c>
      <c r="F247" s="190"/>
      <c r="G247" s="188"/>
      <c r="H247" s="191" t="s">
        <v>101</v>
      </c>
      <c r="I247" s="463">
        <v>1000</v>
      </c>
      <c r="J247" s="191"/>
      <c r="K247" s="192"/>
      <c r="L247" s="183"/>
      <c r="M247" s="193">
        <v>12000</v>
      </c>
    </row>
    <row r="248" spans="1:13" x14ac:dyDescent="0.2">
      <c r="A248" s="184" t="s">
        <v>550</v>
      </c>
      <c r="B248" s="185"/>
      <c r="C248" s="185"/>
      <c r="D248" s="185"/>
      <c r="E248" s="194" t="s">
        <v>423</v>
      </c>
      <c r="F248" s="194"/>
      <c r="G248" s="194"/>
      <c r="H248" s="195"/>
      <c r="I248" s="196">
        <v>12000</v>
      </c>
      <c r="J248" s="186"/>
      <c r="K248" s="197"/>
      <c r="L248" s="198"/>
      <c r="M248" s="196">
        <v>12000</v>
      </c>
    </row>
    <row r="249" spans="1:13" x14ac:dyDescent="0.2">
      <c r="A249" s="183"/>
      <c r="B249" s="183"/>
      <c r="C249" s="183"/>
      <c r="D249" s="183"/>
      <c r="E249" s="183"/>
      <c r="F249" s="183"/>
      <c r="G249" s="183"/>
      <c r="H249" s="183"/>
      <c r="I249" s="183"/>
      <c r="J249" s="183"/>
      <c r="K249" s="183"/>
      <c r="L249" s="183"/>
      <c r="M249" s="183"/>
    </row>
    <row r="250" spans="1:13" x14ac:dyDescent="0.2">
      <c r="A250" s="184" t="s">
        <v>551</v>
      </c>
      <c r="B250" s="185"/>
      <c r="C250" s="185"/>
      <c r="D250" s="185"/>
      <c r="E250" s="185"/>
      <c r="F250" s="185"/>
      <c r="G250" s="185"/>
      <c r="H250" s="186"/>
      <c r="I250" s="183"/>
      <c r="J250" s="183"/>
      <c r="K250" s="183"/>
      <c r="L250" s="183"/>
      <c r="M250" s="183"/>
    </row>
    <row r="251" spans="1:13" x14ac:dyDescent="0.2">
      <c r="A251" s="187">
        <v>4</v>
      </c>
      <c r="B251" s="188" t="s">
        <v>413</v>
      </c>
      <c r="C251" s="189">
        <v>44530</v>
      </c>
      <c r="D251" s="188"/>
      <c r="E251" s="190" t="s">
        <v>552</v>
      </c>
      <c r="F251" s="190"/>
      <c r="G251" s="188"/>
      <c r="H251" s="191" t="s">
        <v>101</v>
      </c>
      <c r="I251" s="192">
        <v>5500</v>
      </c>
      <c r="J251" s="191"/>
      <c r="K251" s="192"/>
      <c r="L251" s="183"/>
      <c r="M251" s="193">
        <v>5500</v>
      </c>
    </row>
    <row r="252" spans="1:13" x14ac:dyDescent="0.2">
      <c r="A252" s="184" t="s">
        <v>553</v>
      </c>
      <c r="B252" s="185"/>
      <c r="C252" s="185"/>
      <c r="D252" s="185"/>
      <c r="E252" s="194" t="s">
        <v>423</v>
      </c>
      <c r="F252" s="194"/>
      <c r="G252" s="194"/>
      <c r="H252" s="195"/>
      <c r="I252" s="196">
        <v>5500</v>
      </c>
      <c r="J252" s="186"/>
      <c r="K252" s="197"/>
      <c r="L252" s="198"/>
      <c r="M252" s="196">
        <v>5500</v>
      </c>
    </row>
    <row r="253" spans="1:13" x14ac:dyDescent="0.2">
      <c r="A253" s="183"/>
      <c r="B253" s="183"/>
      <c r="C253" s="183"/>
      <c r="D253" s="183"/>
      <c r="E253" s="183"/>
      <c r="F253" s="183"/>
      <c r="G253" s="183"/>
      <c r="H253" s="183"/>
      <c r="I253" s="183"/>
      <c r="J253" s="183"/>
      <c r="K253" s="183"/>
      <c r="L253" s="183"/>
      <c r="M253" s="183"/>
    </row>
    <row r="254" spans="1:13" x14ac:dyDescent="0.2">
      <c r="A254" s="184" t="s">
        <v>554</v>
      </c>
      <c r="B254" s="185"/>
      <c r="C254" s="185"/>
      <c r="D254" s="185"/>
      <c r="E254" s="185"/>
      <c r="F254" s="185"/>
      <c r="G254" s="185"/>
      <c r="H254" s="186"/>
      <c r="I254" s="183"/>
      <c r="J254" s="183"/>
      <c r="K254" s="183"/>
      <c r="L254" s="183"/>
      <c r="M254" s="183"/>
    </row>
    <row r="255" spans="1:13" x14ac:dyDescent="0.2">
      <c r="A255" s="187">
        <v>4</v>
      </c>
      <c r="B255" s="188" t="s">
        <v>413</v>
      </c>
      <c r="C255" s="189">
        <v>44530</v>
      </c>
      <c r="D255" s="188"/>
      <c r="E255" s="190" t="s">
        <v>555</v>
      </c>
      <c r="F255" s="190"/>
      <c r="G255" s="188"/>
      <c r="H255" s="191" t="s">
        <v>101</v>
      </c>
      <c r="I255" s="192">
        <v>6600</v>
      </c>
      <c r="J255" s="191"/>
      <c r="K255" s="192"/>
      <c r="L255" s="183"/>
      <c r="M255" s="193">
        <v>6600</v>
      </c>
    </row>
    <row r="256" spans="1:13" x14ac:dyDescent="0.2">
      <c r="A256" s="187">
        <v>1</v>
      </c>
      <c r="B256" s="188" t="s">
        <v>434</v>
      </c>
      <c r="C256" s="189">
        <v>44561</v>
      </c>
      <c r="D256" s="188"/>
      <c r="E256" s="190" t="s">
        <v>106</v>
      </c>
      <c r="F256" s="190"/>
      <c r="G256" s="188"/>
      <c r="H256" s="191" t="s">
        <v>101</v>
      </c>
      <c r="I256" s="463">
        <v>600</v>
      </c>
      <c r="J256" s="191"/>
      <c r="K256" s="192"/>
      <c r="L256" s="183"/>
      <c r="M256" s="193">
        <v>7200</v>
      </c>
    </row>
    <row r="257" spans="1:13" x14ac:dyDescent="0.2">
      <c r="A257" s="184" t="s">
        <v>556</v>
      </c>
      <c r="B257" s="185"/>
      <c r="C257" s="185"/>
      <c r="D257" s="185"/>
      <c r="E257" s="194" t="s">
        <v>423</v>
      </c>
      <c r="F257" s="194"/>
      <c r="G257" s="194"/>
      <c r="H257" s="195"/>
      <c r="I257" s="196">
        <v>7200</v>
      </c>
      <c r="J257" s="186"/>
      <c r="K257" s="197"/>
      <c r="L257" s="198"/>
      <c r="M257" s="196">
        <v>7200</v>
      </c>
    </row>
    <row r="258" spans="1:13" x14ac:dyDescent="0.2">
      <c r="A258" s="183"/>
      <c r="B258" s="183"/>
      <c r="C258" s="183"/>
      <c r="D258" s="183"/>
      <c r="E258" s="183"/>
      <c r="F258" s="183"/>
      <c r="G258" s="183"/>
      <c r="H258" s="183"/>
      <c r="I258" s="183"/>
      <c r="J258" s="183"/>
      <c r="K258" s="183"/>
      <c r="L258" s="183"/>
      <c r="M258" s="183"/>
    </row>
    <row r="259" spans="1:13" x14ac:dyDescent="0.2">
      <c r="A259" s="184" t="s">
        <v>557</v>
      </c>
      <c r="B259" s="185"/>
      <c r="C259" s="185"/>
      <c r="D259" s="185"/>
      <c r="E259" s="185"/>
      <c r="F259" s="185"/>
      <c r="G259" s="185"/>
      <c r="H259" s="186"/>
      <c r="I259" s="183"/>
      <c r="J259" s="183"/>
      <c r="K259" s="183"/>
      <c r="L259" s="183"/>
      <c r="M259" s="183"/>
    </row>
    <row r="260" spans="1:13" x14ac:dyDescent="0.2">
      <c r="A260" s="187">
        <v>4</v>
      </c>
      <c r="B260" s="188" t="s">
        <v>413</v>
      </c>
      <c r="C260" s="189">
        <v>44530</v>
      </c>
      <c r="D260" s="188"/>
      <c r="E260" s="190" t="s">
        <v>558</v>
      </c>
      <c r="F260" s="190"/>
      <c r="G260" s="188"/>
      <c r="H260" s="191" t="s">
        <v>101</v>
      </c>
      <c r="I260" s="192">
        <v>1100</v>
      </c>
      <c r="J260" s="191"/>
      <c r="K260" s="192"/>
      <c r="L260" s="183"/>
      <c r="M260" s="193">
        <v>1100</v>
      </c>
    </row>
    <row r="261" spans="1:13" x14ac:dyDescent="0.2">
      <c r="A261" s="187">
        <v>1</v>
      </c>
      <c r="B261" s="188" t="s">
        <v>434</v>
      </c>
      <c r="C261" s="189">
        <v>44561</v>
      </c>
      <c r="D261" s="188"/>
      <c r="E261" s="190" t="s">
        <v>106</v>
      </c>
      <c r="F261" s="190"/>
      <c r="G261" s="188"/>
      <c r="H261" s="191" t="s">
        <v>101</v>
      </c>
      <c r="I261" s="463">
        <v>100</v>
      </c>
      <c r="J261" s="191"/>
      <c r="K261" s="192"/>
      <c r="L261" s="183"/>
      <c r="M261" s="193">
        <v>1200</v>
      </c>
    </row>
    <row r="262" spans="1:13" x14ac:dyDescent="0.2">
      <c r="A262" s="184" t="s">
        <v>559</v>
      </c>
      <c r="B262" s="185"/>
      <c r="C262" s="185"/>
      <c r="D262" s="185"/>
      <c r="E262" s="194" t="s">
        <v>423</v>
      </c>
      <c r="F262" s="194"/>
      <c r="G262" s="194"/>
      <c r="H262" s="195"/>
      <c r="I262" s="196">
        <v>1200</v>
      </c>
      <c r="J262" s="186"/>
      <c r="K262" s="197"/>
      <c r="L262" s="198"/>
      <c r="M262" s="196">
        <v>1200</v>
      </c>
    </row>
    <row r="263" spans="1:13" x14ac:dyDescent="0.2">
      <c r="A263" s="183"/>
      <c r="B263" s="183"/>
      <c r="C263" s="183"/>
      <c r="D263" s="183"/>
      <c r="E263" s="183"/>
      <c r="F263" s="183"/>
      <c r="G263" s="183"/>
      <c r="H263" s="183"/>
      <c r="I263" s="183"/>
      <c r="J263" s="183"/>
      <c r="K263" s="183"/>
      <c r="L263" s="183"/>
      <c r="M263" s="183"/>
    </row>
    <row r="264" spans="1:13" x14ac:dyDescent="0.2">
      <c r="A264" s="184" t="s">
        <v>560</v>
      </c>
      <c r="B264" s="185"/>
      <c r="C264" s="185"/>
      <c r="D264" s="185"/>
      <c r="E264" s="185"/>
      <c r="F264" s="185"/>
      <c r="G264" s="185"/>
      <c r="H264" s="186"/>
      <c r="I264" s="183"/>
      <c r="J264" s="183"/>
      <c r="K264" s="183"/>
      <c r="L264" s="183"/>
      <c r="M264" s="183"/>
    </row>
    <row r="265" spans="1:13" x14ac:dyDescent="0.2">
      <c r="A265" s="187">
        <v>4</v>
      </c>
      <c r="B265" s="188" t="s">
        <v>413</v>
      </c>
      <c r="C265" s="189">
        <v>44530</v>
      </c>
      <c r="D265" s="188"/>
      <c r="E265" s="190" t="s">
        <v>561</v>
      </c>
      <c r="F265" s="190"/>
      <c r="G265" s="188"/>
      <c r="H265" s="191" t="s">
        <v>101</v>
      </c>
      <c r="I265" s="192">
        <v>8900</v>
      </c>
      <c r="J265" s="191"/>
      <c r="K265" s="192"/>
      <c r="L265" s="183"/>
      <c r="M265" s="193">
        <v>8900</v>
      </c>
    </row>
    <row r="266" spans="1:13" x14ac:dyDescent="0.2">
      <c r="A266" s="184" t="s">
        <v>562</v>
      </c>
      <c r="B266" s="185"/>
      <c r="C266" s="185"/>
      <c r="D266" s="185"/>
      <c r="E266" s="194" t="s">
        <v>423</v>
      </c>
      <c r="F266" s="194"/>
      <c r="G266" s="194"/>
      <c r="H266" s="195"/>
      <c r="I266" s="196">
        <v>8900</v>
      </c>
      <c r="J266" s="186"/>
      <c r="K266" s="197"/>
      <c r="L266" s="198"/>
      <c r="M266" s="196">
        <v>8900</v>
      </c>
    </row>
    <row r="267" spans="1:13" x14ac:dyDescent="0.2">
      <c r="A267" s="183"/>
      <c r="B267" s="183"/>
      <c r="C267" s="183"/>
      <c r="D267" s="183"/>
      <c r="E267" s="183"/>
      <c r="F267" s="183"/>
      <c r="G267" s="183"/>
      <c r="H267" s="183"/>
      <c r="I267" s="183"/>
      <c r="J267" s="183"/>
      <c r="K267" s="183"/>
      <c r="L267" s="183"/>
      <c r="M267" s="183"/>
    </row>
    <row r="268" spans="1:13" x14ac:dyDescent="0.2">
      <c r="A268" s="184" t="s">
        <v>563</v>
      </c>
      <c r="B268" s="185"/>
      <c r="C268" s="185"/>
      <c r="D268" s="185"/>
      <c r="E268" s="185"/>
      <c r="F268" s="185"/>
      <c r="G268" s="185"/>
      <c r="H268" s="186"/>
      <c r="I268" s="183"/>
      <c r="J268" s="183"/>
      <c r="K268" s="183"/>
      <c r="L268" s="183"/>
      <c r="M268" s="183"/>
    </row>
    <row r="269" spans="1:13" x14ac:dyDescent="0.2">
      <c r="A269" s="187">
        <v>4</v>
      </c>
      <c r="B269" s="188" t="s">
        <v>413</v>
      </c>
      <c r="C269" s="189">
        <v>44530</v>
      </c>
      <c r="D269" s="188"/>
      <c r="E269" s="190" t="s">
        <v>564</v>
      </c>
      <c r="F269" s="190"/>
      <c r="G269" s="188"/>
      <c r="H269" s="191" t="s">
        <v>101</v>
      </c>
      <c r="I269" s="192">
        <v>2200</v>
      </c>
      <c r="J269" s="191"/>
      <c r="K269" s="192"/>
      <c r="L269" s="183"/>
      <c r="M269" s="193">
        <v>2200</v>
      </c>
    </row>
    <row r="270" spans="1:13" x14ac:dyDescent="0.2">
      <c r="A270" s="187">
        <v>1</v>
      </c>
      <c r="B270" s="188" t="s">
        <v>434</v>
      </c>
      <c r="C270" s="189">
        <v>44561</v>
      </c>
      <c r="D270" s="188"/>
      <c r="E270" s="190" t="s">
        <v>107</v>
      </c>
      <c r="F270" s="190"/>
      <c r="G270" s="188"/>
      <c r="H270" s="191" t="s">
        <v>101</v>
      </c>
      <c r="I270" s="463">
        <v>200</v>
      </c>
      <c r="J270" s="191"/>
      <c r="K270" s="192"/>
      <c r="L270" s="183"/>
      <c r="M270" s="193">
        <v>2400</v>
      </c>
    </row>
    <row r="271" spans="1:13" x14ac:dyDescent="0.2">
      <c r="A271" s="184" t="s">
        <v>565</v>
      </c>
      <c r="B271" s="185"/>
      <c r="C271" s="185"/>
      <c r="D271" s="185"/>
      <c r="E271" s="194" t="s">
        <v>423</v>
      </c>
      <c r="F271" s="194"/>
      <c r="G271" s="194"/>
      <c r="H271" s="195"/>
      <c r="I271" s="196">
        <v>2400</v>
      </c>
      <c r="J271" s="186"/>
      <c r="K271" s="197"/>
      <c r="L271" s="198"/>
      <c r="M271" s="196">
        <v>2400</v>
      </c>
    </row>
    <row r="272" spans="1:13" x14ac:dyDescent="0.2">
      <c r="A272" s="183"/>
      <c r="B272" s="183"/>
      <c r="C272" s="183"/>
      <c r="D272" s="183"/>
      <c r="E272" s="183"/>
      <c r="F272" s="183"/>
      <c r="G272" s="183"/>
      <c r="H272" s="183"/>
      <c r="I272" s="183"/>
      <c r="J272" s="183"/>
      <c r="K272" s="183"/>
      <c r="L272" s="183"/>
      <c r="M272" s="183"/>
    </row>
    <row r="273" spans="1:13" x14ac:dyDescent="0.2">
      <c r="A273" s="184" t="s">
        <v>566</v>
      </c>
      <c r="B273" s="185"/>
      <c r="C273" s="185"/>
      <c r="D273" s="185"/>
      <c r="E273" s="185"/>
      <c r="F273" s="185"/>
      <c r="G273" s="185"/>
      <c r="H273" s="186"/>
      <c r="I273" s="183"/>
      <c r="J273" s="183"/>
      <c r="K273" s="183"/>
      <c r="L273" s="183"/>
      <c r="M273" s="183"/>
    </row>
    <row r="274" spans="1:13" x14ac:dyDescent="0.2">
      <c r="A274" s="187">
        <v>4</v>
      </c>
      <c r="B274" s="188" t="s">
        <v>413</v>
      </c>
      <c r="C274" s="189">
        <v>44530</v>
      </c>
      <c r="D274" s="188"/>
      <c r="E274" s="190" t="s">
        <v>567</v>
      </c>
      <c r="F274" s="190"/>
      <c r="G274" s="188"/>
      <c r="H274" s="191" t="s">
        <v>101</v>
      </c>
      <c r="I274" s="192">
        <v>6200</v>
      </c>
      <c r="J274" s="191"/>
      <c r="K274" s="192"/>
      <c r="L274" s="183"/>
      <c r="M274" s="193">
        <v>6200</v>
      </c>
    </row>
    <row r="275" spans="1:13" x14ac:dyDescent="0.2">
      <c r="A275" s="184" t="s">
        <v>568</v>
      </c>
      <c r="B275" s="185"/>
      <c r="C275" s="185"/>
      <c r="D275" s="185"/>
      <c r="E275" s="194" t="s">
        <v>423</v>
      </c>
      <c r="F275" s="194"/>
      <c r="G275" s="194"/>
      <c r="H275" s="195"/>
      <c r="I275" s="196">
        <v>6200</v>
      </c>
      <c r="J275" s="186"/>
      <c r="K275" s="197"/>
      <c r="L275" s="198"/>
      <c r="M275" s="196">
        <v>6200</v>
      </c>
    </row>
    <row r="276" spans="1:13" x14ac:dyDescent="0.2">
      <c r="A276" s="183"/>
      <c r="B276" s="183"/>
      <c r="C276" s="183"/>
      <c r="D276" s="183"/>
      <c r="E276" s="183"/>
      <c r="F276" s="183"/>
      <c r="G276" s="183"/>
      <c r="H276" s="183"/>
      <c r="I276" s="183"/>
      <c r="J276" s="183"/>
      <c r="K276" s="183"/>
      <c r="L276" s="183"/>
      <c r="M276" s="183"/>
    </row>
    <row r="277" spans="1:13" x14ac:dyDescent="0.2">
      <c r="A277" s="184" t="s">
        <v>569</v>
      </c>
      <c r="B277" s="185"/>
      <c r="C277" s="185"/>
      <c r="D277" s="185"/>
      <c r="E277" s="185"/>
      <c r="F277" s="185"/>
      <c r="G277" s="185"/>
      <c r="H277" s="186"/>
      <c r="I277" s="183"/>
      <c r="J277" s="183"/>
      <c r="K277" s="183"/>
      <c r="L277" s="183"/>
      <c r="M277" s="183"/>
    </row>
    <row r="278" spans="1:13" x14ac:dyDescent="0.2">
      <c r="A278" s="187">
        <v>4</v>
      </c>
      <c r="B278" s="188" t="s">
        <v>413</v>
      </c>
      <c r="C278" s="189">
        <v>44530</v>
      </c>
      <c r="D278" s="188"/>
      <c r="E278" s="190" t="s">
        <v>570</v>
      </c>
      <c r="F278" s="190"/>
      <c r="G278" s="188"/>
      <c r="H278" s="191" t="s">
        <v>101</v>
      </c>
      <c r="I278" s="192">
        <v>1650</v>
      </c>
      <c r="J278" s="191"/>
      <c r="K278" s="192"/>
      <c r="L278" s="183"/>
      <c r="M278" s="193">
        <v>1650</v>
      </c>
    </row>
    <row r="279" spans="1:13" x14ac:dyDescent="0.2">
      <c r="A279" s="187">
        <v>1</v>
      </c>
      <c r="B279" s="188" t="s">
        <v>434</v>
      </c>
      <c r="C279" s="189">
        <v>44561</v>
      </c>
      <c r="D279" s="188"/>
      <c r="E279" s="190" t="s">
        <v>153</v>
      </c>
      <c r="F279" s="190"/>
      <c r="G279" s="188"/>
      <c r="H279" s="191" t="s">
        <v>101</v>
      </c>
      <c r="I279" s="463">
        <v>150</v>
      </c>
      <c r="J279" s="191"/>
      <c r="K279" s="192"/>
      <c r="L279" s="183"/>
      <c r="M279" s="193">
        <v>1800</v>
      </c>
    </row>
    <row r="280" spans="1:13" x14ac:dyDescent="0.2">
      <c r="A280" s="184" t="s">
        <v>571</v>
      </c>
      <c r="B280" s="185"/>
      <c r="C280" s="185"/>
      <c r="D280" s="185"/>
      <c r="E280" s="194" t="s">
        <v>423</v>
      </c>
      <c r="F280" s="194"/>
      <c r="G280" s="194"/>
      <c r="H280" s="195"/>
      <c r="I280" s="196">
        <v>1800</v>
      </c>
      <c r="J280" s="186"/>
      <c r="K280" s="197"/>
      <c r="L280" s="198"/>
      <c r="M280" s="196">
        <v>1800</v>
      </c>
    </row>
    <row r="281" spans="1:13" x14ac:dyDescent="0.2">
      <c r="A281" s="183"/>
      <c r="B281" s="183"/>
      <c r="C281" s="183"/>
      <c r="D281" s="183"/>
      <c r="E281" s="183"/>
      <c r="F281" s="183"/>
      <c r="G281" s="183"/>
      <c r="H281" s="183"/>
      <c r="I281" s="183"/>
      <c r="J281" s="183"/>
      <c r="K281" s="183"/>
      <c r="L281" s="183"/>
      <c r="M281" s="183"/>
    </row>
    <row r="282" spans="1:13" x14ac:dyDescent="0.2">
      <c r="A282" s="184" t="s">
        <v>572</v>
      </c>
      <c r="B282" s="185"/>
      <c r="C282" s="185"/>
      <c r="D282" s="185"/>
      <c r="E282" s="185"/>
      <c r="F282" s="185"/>
      <c r="G282" s="185"/>
      <c r="H282" s="186"/>
      <c r="I282" s="183"/>
      <c r="J282" s="183"/>
      <c r="K282" s="183"/>
      <c r="L282" s="183"/>
      <c r="M282" s="183"/>
    </row>
    <row r="283" spans="1:13" x14ac:dyDescent="0.2">
      <c r="A283" s="187">
        <v>4</v>
      </c>
      <c r="B283" s="188" t="s">
        <v>413</v>
      </c>
      <c r="C283" s="189">
        <v>44530</v>
      </c>
      <c r="D283" s="188"/>
      <c r="E283" s="190" t="s">
        <v>573</v>
      </c>
      <c r="F283" s="190"/>
      <c r="G283" s="188"/>
      <c r="H283" s="191" t="s">
        <v>101</v>
      </c>
      <c r="I283" s="192">
        <v>10250</v>
      </c>
      <c r="J283" s="191"/>
      <c r="K283" s="192"/>
      <c r="L283" s="183"/>
      <c r="M283" s="193">
        <v>10250</v>
      </c>
    </row>
    <row r="284" spans="1:13" x14ac:dyDescent="0.2">
      <c r="A284" s="184" t="s">
        <v>574</v>
      </c>
      <c r="B284" s="185"/>
      <c r="C284" s="185"/>
      <c r="D284" s="185"/>
      <c r="E284" s="194" t="s">
        <v>423</v>
      </c>
      <c r="F284" s="194"/>
      <c r="G284" s="194"/>
      <c r="H284" s="195"/>
      <c r="I284" s="196">
        <v>10250</v>
      </c>
      <c r="J284" s="186"/>
      <c r="K284" s="197"/>
      <c r="L284" s="198"/>
      <c r="M284" s="196">
        <v>10250</v>
      </c>
    </row>
    <row r="285" spans="1:13" x14ac:dyDescent="0.2">
      <c r="A285" s="183"/>
      <c r="B285" s="183"/>
      <c r="C285" s="183"/>
      <c r="D285" s="183"/>
      <c r="E285" s="183"/>
      <c r="F285" s="183"/>
      <c r="G285" s="183"/>
      <c r="H285" s="183"/>
      <c r="I285" s="183"/>
      <c r="J285" s="183"/>
      <c r="K285" s="183"/>
      <c r="L285" s="183"/>
      <c r="M285" s="183"/>
    </row>
    <row r="286" spans="1:13" x14ac:dyDescent="0.2">
      <c r="A286" s="184" t="s">
        <v>575</v>
      </c>
      <c r="B286" s="185"/>
      <c r="C286" s="185"/>
      <c r="D286" s="185"/>
      <c r="E286" s="185"/>
      <c r="F286" s="185"/>
      <c r="G286" s="185"/>
      <c r="H286" s="186"/>
      <c r="I286" s="183"/>
      <c r="J286" s="183"/>
      <c r="K286" s="183"/>
      <c r="L286" s="183"/>
      <c r="M286" s="183"/>
    </row>
    <row r="287" spans="1:13" x14ac:dyDescent="0.2">
      <c r="A287" s="187">
        <v>4</v>
      </c>
      <c r="B287" s="188" t="s">
        <v>413</v>
      </c>
      <c r="C287" s="189">
        <v>44530</v>
      </c>
      <c r="D287" s="188"/>
      <c r="E287" s="190" t="s">
        <v>576</v>
      </c>
      <c r="F287" s="190"/>
      <c r="G287" s="188"/>
      <c r="H287" s="191" t="s">
        <v>101</v>
      </c>
      <c r="I287" s="192">
        <v>9000</v>
      </c>
      <c r="J287" s="191"/>
      <c r="K287" s="192"/>
      <c r="L287" s="183"/>
      <c r="M287" s="193">
        <v>9000</v>
      </c>
    </row>
    <row r="288" spans="1:13" x14ac:dyDescent="0.2">
      <c r="A288" s="184" t="s">
        <v>577</v>
      </c>
      <c r="B288" s="185"/>
      <c r="C288" s="185"/>
      <c r="D288" s="185"/>
      <c r="E288" s="194" t="s">
        <v>423</v>
      </c>
      <c r="F288" s="194"/>
      <c r="G288" s="194"/>
      <c r="H288" s="195"/>
      <c r="I288" s="196">
        <v>9000</v>
      </c>
      <c r="J288" s="186"/>
      <c r="K288" s="197"/>
      <c r="L288" s="198"/>
      <c r="M288" s="196">
        <v>9000</v>
      </c>
    </row>
    <row r="289" spans="1:13" x14ac:dyDescent="0.2">
      <c r="A289" s="183"/>
      <c r="B289" s="183"/>
      <c r="C289" s="183"/>
      <c r="D289" s="183"/>
      <c r="E289" s="183"/>
      <c r="F289" s="183"/>
      <c r="G289" s="183"/>
      <c r="H289" s="183"/>
      <c r="I289" s="183"/>
      <c r="J289" s="183"/>
      <c r="K289" s="183"/>
      <c r="L289" s="183"/>
      <c r="M289" s="183"/>
    </row>
    <row r="290" spans="1:13" x14ac:dyDescent="0.2">
      <c r="A290" s="184" t="s">
        <v>578</v>
      </c>
      <c r="B290" s="185"/>
      <c r="C290" s="185"/>
      <c r="D290" s="185"/>
      <c r="E290" s="185"/>
      <c r="F290" s="185"/>
      <c r="G290" s="185"/>
      <c r="H290" s="186"/>
      <c r="I290" s="183"/>
      <c r="J290" s="183"/>
      <c r="K290" s="183"/>
      <c r="L290" s="183"/>
      <c r="M290" s="183"/>
    </row>
    <row r="291" spans="1:13" x14ac:dyDescent="0.2">
      <c r="A291" s="187">
        <v>4</v>
      </c>
      <c r="B291" s="188" t="s">
        <v>413</v>
      </c>
      <c r="C291" s="189">
        <v>44530</v>
      </c>
      <c r="D291" s="188"/>
      <c r="E291" s="190" t="s">
        <v>512</v>
      </c>
      <c r="F291" s="190"/>
      <c r="G291" s="188"/>
      <c r="H291" s="191" t="s">
        <v>101</v>
      </c>
      <c r="I291" s="192">
        <v>648</v>
      </c>
      <c r="J291" s="191"/>
      <c r="K291" s="192"/>
      <c r="L291" s="183"/>
      <c r="M291" s="193">
        <v>648</v>
      </c>
    </row>
    <row r="292" spans="1:13" x14ac:dyDescent="0.2">
      <c r="A292" s="184" t="s">
        <v>579</v>
      </c>
      <c r="B292" s="185"/>
      <c r="C292" s="185"/>
      <c r="D292" s="185"/>
      <c r="E292" s="194" t="s">
        <v>423</v>
      </c>
      <c r="F292" s="194"/>
      <c r="G292" s="194"/>
      <c r="H292" s="195"/>
      <c r="I292" s="196">
        <v>648</v>
      </c>
      <c r="J292" s="186"/>
      <c r="K292" s="197"/>
      <c r="L292" s="198"/>
      <c r="M292" s="196">
        <v>648</v>
      </c>
    </row>
    <row r="293" spans="1:13" x14ac:dyDescent="0.2">
      <c r="A293" s="183"/>
      <c r="B293" s="183"/>
      <c r="C293" s="183"/>
      <c r="D293" s="183"/>
      <c r="E293" s="183"/>
      <c r="F293" s="183"/>
      <c r="G293" s="183"/>
      <c r="H293" s="183"/>
      <c r="I293" s="183"/>
      <c r="J293" s="183"/>
      <c r="K293" s="183"/>
      <c r="L293" s="183"/>
      <c r="M293" s="183"/>
    </row>
    <row r="294" spans="1:13" x14ac:dyDescent="0.2">
      <c r="A294" s="184" t="s">
        <v>580</v>
      </c>
      <c r="B294" s="185"/>
      <c r="C294" s="185"/>
      <c r="D294" s="185"/>
      <c r="E294" s="185"/>
      <c r="F294" s="185"/>
      <c r="G294" s="185"/>
      <c r="H294" s="186"/>
      <c r="I294" s="183"/>
      <c r="J294" s="183"/>
      <c r="K294" s="183"/>
      <c r="L294" s="183"/>
      <c r="M294" s="183"/>
    </row>
    <row r="295" spans="1:13" x14ac:dyDescent="0.2">
      <c r="A295" s="187">
        <v>4</v>
      </c>
      <c r="B295" s="188" t="s">
        <v>413</v>
      </c>
      <c r="C295" s="189">
        <v>44530</v>
      </c>
      <c r="D295" s="188"/>
      <c r="E295" s="190" t="s">
        <v>581</v>
      </c>
      <c r="F295" s="190"/>
      <c r="G295" s="188"/>
      <c r="H295" s="191" t="s">
        <v>101</v>
      </c>
      <c r="I295" s="192">
        <v>2500</v>
      </c>
      <c r="J295" s="191"/>
      <c r="K295" s="192"/>
      <c r="L295" s="183"/>
      <c r="M295" s="193">
        <v>2500</v>
      </c>
    </row>
    <row r="296" spans="1:13" x14ac:dyDescent="0.2">
      <c r="A296" s="184" t="s">
        <v>582</v>
      </c>
      <c r="B296" s="185"/>
      <c r="C296" s="185"/>
      <c r="D296" s="185"/>
      <c r="E296" s="194" t="s">
        <v>423</v>
      </c>
      <c r="F296" s="194"/>
      <c r="G296" s="194"/>
      <c r="H296" s="195"/>
      <c r="I296" s="196">
        <v>2500</v>
      </c>
      <c r="J296" s="186"/>
      <c r="K296" s="197"/>
      <c r="L296" s="198"/>
      <c r="M296" s="196">
        <v>2500</v>
      </c>
    </row>
    <row r="297" spans="1:13" x14ac:dyDescent="0.2">
      <c r="A297" s="183"/>
      <c r="B297" s="183"/>
      <c r="C297" s="183"/>
      <c r="D297" s="183"/>
      <c r="E297" s="183"/>
      <c r="F297" s="183"/>
      <c r="G297" s="183"/>
      <c r="H297" s="183"/>
      <c r="I297" s="183"/>
      <c r="J297" s="183"/>
      <c r="K297" s="183"/>
      <c r="L297" s="183"/>
      <c r="M297" s="183"/>
    </row>
    <row r="298" spans="1:13" x14ac:dyDescent="0.2">
      <c r="A298" s="184" t="s">
        <v>583</v>
      </c>
      <c r="B298" s="185"/>
      <c r="C298" s="185"/>
      <c r="D298" s="185"/>
      <c r="E298" s="185"/>
      <c r="F298" s="185"/>
      <c r="G298" s="185"/>
      <c r="H298" s="186"/>
      <c r="I298" s="183"/>
      <c r="J298" s="183"/>
      <c r="K298" s="183"/>
      <c r="L298" s="183"/>
      <c r="M298" s="183"/>
    </row>
    <row r="299" spans="1:13" x14ac:dyDescent="0.2">
      <c r="A299" s="187">
        <v>4</v>
      </c>
      <c r="B299" s="188" t="s">
        <v>413</v>
      </c>
      <c r="C299" s="189">
        <v>44530</v>
      </c>
      <c r="D299" s="188"/>
      <c r="E299" s="190" t="s">
        <v>584</v>
      </c>
      <c r="F299" s="190"/>
      <c r="G299" s="188"/>
      <c r="H299" s="191" t="s">
        <v>101</v>
      </c>
      <c r="I299" s="192">
        <v>26000</v>
      </c>
      <c r="J299" s="191"/>
      <c r="K299" s="192"/>
      <c r="L299" s="183"/>
      <c r="M299" s="193">
        <v>26000</v>
      </c>
    </row>
    <row r="300" spans="1:13" x14ac:dyDescent="0.2">
      <c r="A300" s="187">
        <v>3</v>
      </c>
      <c r="B300" s="188" t="s">
        <v>488</v>
      </c>
      <c r="C300" s="189">
        <v>44561</v>
      </c>
      <c r="D300" s="188"/>
      <c r="E300" s="190" t="s">
        <v>180</v>
      </c>
      <c r="F300" s="190"/>
      <c r="G300" s="188"/>
      <c r="H300" s="191" t="s">
        <v>101</v>
      </c>
      <c r="I300" s="463">
        <v>2000</v>
      </c>
      <c r="J300" s="191"/>
      <c r="K300" s="192"/>
      <c r="L300" s="183"/>
      <c r="M300" s="193">
        <v>28000</v>
      </c>
    </row>
    <row r="301" spans="1:13" x14ac:dyDescent="0.2">
      <c r="A301" s="184" t="s">
        <v>585</v>
      </c>
      <c r="B301" s="185"/>
      <c r="C301" s="185"/>
      <c r="D301" s="185"/>
      <c r="E301" s="194" t="s">
        <v>423</v>
      </c>
      <c r="F301" s="194"/>
      <c r="G301" s="194"/>
      <c r="H301" s="195"/>
      <c r="I301" s="196">
        <v>28000</v>
      </c>
      <c r="J301" s="186"/>
      <c r="K301" s="197"/>
      <c r="L301" s="198"/>
      <c r="M301" s="196">
        <v>28000</v>
      </c>
    </row>
    <row r="302" spans="1:13" x14ac:dyDescent="0.2">
      <c r="A302" s="183"/>
      <c r="B302" s="183"/>
      <c r="C302" s="183"/>
      <c r="D302" s="183"/>
      <c r="E302" s="183"/>
      <c r="F302" s="183"/>
      <c r="G302" s="183"/>
      <c r="H302" s="183"/>
      <c r="I302" s="183"/>
      <c r="J302" s="183"/>
      <c r="K302" s="183"/>
      <c r="L302" s="183"/>
      <c r="M302" s="183"/>
    </row>
    <row r="303" spans="1:13" x14ac:dyDescent="0.2">
      <c r="A303" s="184" t="s">
        <v>586</v>
      </c>
      <c r="B303" s="185"/>
      <c r="C303" s="185"/>
      <c r="D303" s="185"/>
      <c r="E303" s="185"/>
      <c r="F303" s="185"/>
      <c r="G303" s="185"/>
      <c r="H303" s="186"/>
      <c r="I303" s="183"/>
      <c r="J303" s="183"/>
      <c r="K303" s="183"/>
      <c r="L303" s="183"/>
      <c r="M303" s="183"/>
    </row>
    <row r="304" spans="1:13" x14ac:dyDescent="0.2">
      <c r="A304" s="187">
        <v>4</v>
      </c>
      <c r="B304" s="188" t="s">
        <v>413</v>
      </c>
      <c r="C304" s="189">
        <v>44530</v>
      </c>
      <c r="D304" s="188"/>
      <c r="E304" s="190" t="s">
        <v>587</v>
      </c>
      <c r="F304" s="190"/>
      <c r="G304" s="188"/>
      <c r="H304" s="191" t="s">
        <v>101</v>
      </c>
      <c r="I304" s="192">
        <v>7492.16</v>
      </c>
      <c r="J304" s="191"/>
      <c r="K304" s="192"/>
      <c r="L304" s="183"/>
      <c r="M304" s="193">
        <v>7492.16</v>
      </c>
    </row>
    <row r="305" spans="1:13" x14ac:dyDescent="0.2">
      <c r="A305" s="187">
        <v>3</v>
      </c>
      <c r="B305" s="188" t="s">
        <v>488</v>
      </c>
      <c r="C305" s="189">
        <v>44561</v>
      </c>
      <c r="D305" s="188"/>
      <c r="E305" s="190" t="s">
        <v>190</v>
      </c>
      <c r="F305" s="190"/>
      <c r="G305" s="188"/>
      <c r="H305" s="191" t="s">
        <v>101</v>
      </c>
      <c r="I305" s="463">
        <v>576.32000000000005</v>
      </c>
      <c r="J305" s="191"/>
      <c r="K305" s="192"/>
      <c r="L305" s="183"/>
      <c r="M305" s="193">
        <v>8068.48</v>
      </c>
    </row>
    <row r="306" spans="1:13" x14ac:dyDescent="0.2">
      <c r="A306" s="184" t="s">
        <v>588</v>
      </c>
      <c r="B306" s="185"/>
      <c r="C306" s="185"/>
      <c r="D306" s="185"/>
      <c r="E306" s="194" t="s">
        <v>423</v>
      </c>
      <c r="F306" s="194"/>
      <c r="G306" s="194"/>
      <c r="H306" s="195"/>
      <c r="I306" s="196">
        <v>8068.48</v>
      </c>
      <c r="J306" s="186"/>
      <c r="K306" s="197"/>
      <c r="L306" s="198"/>
      <c r="M306" s="196">
        <v>8068.48</v>
      </c>
    </row>
    <row r="307" spans="1:13" x14ac:dyDescent="0.2">
      <c r="A307" s="183"/>
      <c r="B307" s="183"/>
      <c r="C307" s="183"/>
      <c r="D307" s="183"/>
      <c r="E307" s="183"/>
      <c r="F307" s="183"/>
      <c r="G307" s="183"/>
      <c r="H307" s="183"/>
      <c r="I307" s="183"/>
      <c r="J307" s="183"/>
      <c r="K307" s="183"/>
      <c r="L307" s="183"/>
      <c r="M307" s="183"/>
    </row>
    <row r="308" spans="1:13" x14ac:dyDescent="0.2">
      <c r="A308" s="184" t="s">
        <v>589</v>
      </c>
      <c r="B308" s="185"/>
      <c r="C308" s="185"/>
      <c r="D308" s="185"/>
      <c r="E308" s="185"/>
      <c r="F308" s="185"/>
      <c r="G308" s="185"/>
      <c r="H308" s="186"/>
      <c r="I308" s="183"/>
      <c r="J308" s="183"/>
      <c r="K308" s="183"/>
      <c r="L308" s="183"/>
      <c r="M308" s="183"/>
    </row>
    <row r="309" spans="1:13" x14ac:dyDescent="0.2">
      <c r="A309" s="187">
        <v>4</v>
      </c>
      <c r="B309" s="188" t="s">
        <v>413</v>
      </c>
      <c r="C309" s="189">
        <v>44530</v>
      </c>
      <c r="D309" s="188"/>
      <c r="E309" s="190" t="s">
        <v>590</v>
      </c>
      <c r="F309" s="190"/>
      <c r="G309" s="188"/>
      <c r="H309" s="191" t="s">
        <v>101</v>
      </c>
      <c r="I309" s="192">
        <v>1617.2</v>
      </c>
      <c r="J309" s="191"/>
      <c r="K309" s="192"/>
      <c r="L309" s="183"/>
      <c r="M309" s="193">
        <v>1617.2</v>
      </c>
    </row>
    <row r="310" spans="1:13" x14ac:dyDescent="0.2">
      <c r="A310" s="187">
        <v>3</v>
      </c>
      <c r="B310" s="188" t="s">
        <v>488</v>
      </c>
      <c r="C310" s="189">
        <v>44561</v>
      </c>
      <c r="D310" s="188"/>
      <c r="E310" s="190" t="s">
        <v>495</v>
      </c>
      <c r="F310" s="190"/>
      <c r="G310" s="188"/>
      <c r="H310" s="191" t="s">
        <v>101</v>
      </c>
      <c r="I310" s="463">
        <v>124.4</v>
      </c>
      <c r="J310" s="191"/>
      <c r="K310" s="192"/>
      <c r="L310" s="183"/>
      <c r="M310" s="193">
        <v>1741.6</v>
      </c>
    </row>
    <row r="311" spans="1:13" x14ac:dyDescent="0.2">
      <c r="A311" s="184" t="s">
        <v>591</v>
      </c>
      <c r="B311" s="185"/>
      <c r="C311" s="185"/>
      <c r="D311" s="185"/>
      <c r="E311" s="194" t="s">
        <v>423</v>
      </c>
      <c r="F311" s="194"/>
      <c r="G311" s="194"/>
      <c r="H311" s="195"/>
      <c r="I311" s="196">
        <v>1741.6</v>
      </c>
      <c r="J311" s="186"/>
      <c r="K311" s="197"/>
      <c r="L311" s="198"/>
      <c r="M311" s="196">
        <v>1741.6</v>
      </c>
    </row>
    <row r="312" spans="1:13" x14ac:dyDescent="0.2">
      <c r="A312" s="183"/>
      <c r="B312" s="183"/>
      <c r="C312" s="183"/>
      <c r="D312" s="183"/>
      <c r="E312" s="183"/>
      <c r="F312" s="183"/>
      <c r="G312" s="183"/>
      <c r="H312" s="183"/>
      <c r="I312" s="183"/>
      <c r="J312" s="183"/>
      <c r="K312" s="183"/>
      <c r="L312" s="183"/>
      <c r="M312" s="183"/>
    </row>
    <row r="313" spans="1:13" x14ac:dyDescent="0.2">
      <c r="A313" s="184" t="s">
        <v>592</v>
      </c>
      <c r="B313" s="185"/>
      <c r="C313" s="185"/>
      <c r="D313" s="185"/>
      <c r="E313" s="185"/>
      <c r="F313" s="185"/>
      <c r="G313" s="185"/>
      <c r="H313" s="186"/>
      <c r="I313" s="183"/>
      <c r="J313" s="183"/>
      <c r="K313" s="183"/>
      <c r="L313" s="183"/>
      <c r="M313" s="183"/>
    </row>
    <row r="314" spans="1:13" x14ac:dyDescent="0.2">
      <c r="A314" s="187">
        <v>4</v>
      </c>
      <c r="B314" s="188" t="s">
        <v>413</v>
      </c>
      <c r="C314" s="189">
        <v>44530</v>
      </c>
      <c r="D314" s="188"/>
      <c r="E314" s="190" t="s">
        <v>593</v>
      </c>
      <c r="F314" s="190"/>
      <c r="G314" s="188"/>
      <c r="H314" s="191" t="s">
        <v>101</v>
      </c>
      <c r="I314" s="192">
        <v>1092</v>
      </c>
      <c r="J314" s="191"/>
      <c r="K314" s="192"/>
      <c r="L314" s="183"/>
      <c r="M314" s="193">
        <v>1092</v>
      </c>
    </row>
    <row r="315" spans="1:13" x14ac:dyDescent="0.2">
      <c r="A315" s="187">
        <v>3</v>
      </c>
      <c r="B315" s="188" t="s">
        <v>488</v>
      </c>
      <c r="C315" s="189">
        <v>44561</v>
      </c>
      <c r="D315" s="188"/>
      <c r="E315" s="190" t="s">
        <v>594</v>
      </c>
      <c r="F315" s="190"/>
      <c r="G315" s="188"/>
      <c r="H315" s="191" t="s">
        <v>101</v>
      </c>
      <c r="I315" s="463">
        <v>84</v>
      </c>
      <c r="J315" s="191"/>
      <c r="K315" s="192"/>
      <c r="L315" s="183"/>
      <c r="M315" s="193">
        <v>1176</v>
      </c>
    </row>
    <row r="316" spans="1:13" x14ac:dyDescent="0.2">
      <c r="A316" s="184" t="s">
        <v>595</v>
      </c>
      <c r="B316" s="185"/>
      <c r="C316" s="185"/>
      <c r="D316" s="185"/>
      <c r="E316" s="194" t="s">
        <v>423</v>
      </c>
      <c r="F316" s="194"/>
      <c r="G316" s="194"/>
      <c r="H316" s="195"/>
      <c r="I316" s="196">
        <v>1176</v>
      </c>
      <c r="J316" s="186"/>
      <c r="K316" s="197"/>
      <c r="L316" s="198"/>
      <c r="M316" s="196">
        <v>1176</v>
      </c>
    </row>
    <row r="317" spans="1:13" x14ac:dyDescent="0.2">
      <c r="A317" s="183"/>
      <c r="B317" s="183"/>
      <c r="C317" s="183"/>
      <c r="D317" s="183"/>
      <c r="E317" s="183"/>
      <c r="F317" s="183"/>
      <c r="G317" s="183"/>
      <c r="H317" s="183"/>
      <c r="I317" s="183"/>
      <c r="J317" s="183"/>
      <c r="K317" s="183"/>
      <c r="L317" s="183"/>
      <c r="M317" s="183"/>
    </row>
    <row r="318" spans="1:13" x14ac:dyDescent="0.2">
      <c r="A318" s="184" t="s">
        <v>596</v>
      </c>
      <c r="B318" s="185"/>
      <c r="C318" s="185"/>
      <c r="D318" s="185"/>
      <c r="E318" s="185"/>
      <c r="F318" s="185"/>
      <c r="G318" s="185"/>
      <c r="H318" s="186"/>
      <c r="I318" s="183"/>
      <c r="J318" s="183"/>
      <c r="K318" s="183"/>
      <c r="L318" s="183"/>
      <c r="M318" s="183"/>
    </row>
    <row r="319" spans="1:13" x14ac:dyDescent="0.2">
      <c r="A319" s="187">
        <v>4</v>
      </c>
      <c r="B319" s="188" t="s">
        <v>413</v>
      </c>
      <c r="C319" s="189">
        <v>44530</v>
      </c>
      <c r="D319" s="188"/>
      <c r="E319" s="190" t="s">
        <v>597</v>
      </c>
      <c r="F319" s="190"/>
      <c r="G319" s="188"/>
      <c r="H319" s="191" t="s">
        <v>101</v>
      </c>
      <c r="I319" s="192">
        <v>85.62</v>
      </c>
      <c r="J319" s="191"/>
      <c r="K319" s="192"/>
      <c r="L319" s="183"/>
      <c r="M319" s="193">
        <v>85.62</v>
      </c>
    </row>
    <row r="320" spans="1:13" x14ac:dyDescent="0.2">
      <c r="A320" s="187">
        <v>6</v>
      </c>
      <c r="B320" s="188" t="s">
        <v>426</v>
      </c>
      <c r="C320" s="189">
        <v>44531</v>
      </c>
      <c r="D320" s="188"/>
      <c r="E320" s="190" t="s">
        <v>221</v>
      </c>
      <c r="F320" s="190"/>
      <c r="G320" s="188"/>
      <c r="H320" s="191" t="s">
        <v>101</v>
      </c>
      <c r="I320" s="463">
        <v>25.61</v>
      </c>
      <c r="J320" s="191"/>
      <c r="K320" s="192"/>
      <c r="L320" s="183"/>
      <c r="M320" s="193">
        <v>111.23</v>
      </c>
    </row>
    <row r="321" spans="1:13" x14ac:dyDescent="0.2">
      <c r="A321" s="184" t="s">
        <v>598</v>
      </c>
      <c r="B321" s="185"/>
      <c r="C321" s="185"/>
      <c r="D321" s="185"/>
      <c r="E321" s="194" t="s">
        <v>423</v>
      </c>
      <c r="F321" s="194"/>
      <c r="G321" s="194"/>
      <c r="H321" s="195"/>
      <c r="I321" s="196">
        <v>111.23</v>
      </c>
      <c r="J321" s="186"/>
      <c r="K321" s="197"/>
      <c r="L321" s="198"/>
      <c r="M321" s="196">
        <v>111.23</v>
      </c>
    </row>
    <row r="322" spans="1:13" x14ac:dyDescent="0.2">
      <c r="A322" s="183"/>
      <c r="B322" s="183"/>
      <c r="C322" s="183"/>
      <c r="D322" s="183"/>
      <c r="E322" s="183"/>
      <c r="F322" s="183"/>
      <c r="G322" s="183"/>
      <c r="H322" s="183"/>
      <c r="I322" s="183"/>
      <c r="J322" s="183"/>
      <c r="K322" s="183"/>
      <c r="L322" s="183"/>
      <c r="M322" s="183"/>
    </row>
    <row r="323" spans="1:13" x14ac:dyDescent="0.2">
      <c r="A323" s="184" t="s">
        <v>599</v>
      </c>
      <c r="B323" s="185"/>
      <c r="C323" s="185"/>
      <c r="D323" s="185"/>
      <c r="E323" s="185"/>
      <c r="F323" s="185"/>
      <c r="G323" s="185"/>
      <c r="H323" s="186"/>
      <c r="I323" s="183"/>
      <c r="J323" s="183"/>
      <c r="K323" s="183"/>
      <c r="L323" s="183"/>
      <c r="M323" s="183"/>
    </row>
    <row r="324" spans="1:13" x14ac:dyDescent="0.2">
      <c r="A324" s="187">
        <v>4</v>
      </c>
      <c r="B324" s="188" t="s">
        <v>413</v>
      </c>
      <c r="C324" s="189">
        <v>44530</v>
      </c>
      <c r="D324" s="188"/>
      <c r="E324" s="190" t="s">
        <v>600</v>
      </c>
      <c r="F324" s="190"/>
      <c r="G324" s="188"/>
      <c r="H324" s="191" t="s">
        <v>101</v>
      </c>
      <c r="I324" s="192">
        <v>1600</v>
      </c>
      <c r="J324" s="191"/>
      <c r="K324" s="192"/>
      <c r="L324" s="183"/>
      <c r="M324" s="193">
        <v>1600</v>
      </c>
    </row>
    <row r="325" spans="1:13" x14ac:dyDescent="0.2">
      <c r="A325" s="184" t="s">
        <v>601</v>
      </c>
      <c r="B325" s="185"/>
      <c r="C325" s="185"/>
      <c r="D325" s="185"/>
      <c r="E325" s="194" t="s">
        <v>423</v>
      </c>
      <c r="F325" s="194"/>
      <c r="G325" s="194"/>
      <c r="H325" s="195"/>
      <c r="I325" s="196">
        <v>1600</v>
      </c>
      <c r="J325" s="186"/>
      <c r="K325" s="197"/>
      <c r="L325" s="198"/>
      <c r="M325" s="196">
        <v>1600</v>
      </c>
    </row>
    <row r="326" spans="1:13" x14ac:dyDescent="0.2">
      <c r="A326" s="183"/>
      <c r="B326" s="183"/>
      <c r="C326" s="183"/>
      <c r="D326" s="183"/>
      <c r="E326" s="183"/>
      <c r="F326" s="183"/>
      <c r="G326" s="183"/>
      <c r="H326" s="183"/>
      <c r="I326" s="183"/>
      <c r="J326" s="183"/>
      <c r="K326" s="183"/>
      <c r="L326" s="183"/>
      <c r="M326" s="183"/>
    </row>
    <row r="327" spans="1:13" x14ac:dyDescent="0.2">
      <c r="A327" s="184" t="s">
        <v>833</v>
      </c>
      <c r="B327" s="185"/>
      <c r="C327" s="185"/>
      <c r="D327" s="185"/>
      <c r="E327" s="185"/>
      <c r="F327" s="185"/>
      <c r="G327" s="185"/>
      <c r="H327" s="186"/>
      <c r="I327" s="183"/>
      <c r="J327" s="183"/>
      <c r="K327" s="183"/>
      <c r="L327" s="183"/>
      <c r="M327" s="183"/>
    </row>
    <row r="328" spans="1:13" x14ac:dyDescent="0.2">
      <c r="A328" s="187">
        <v>5</v>
      </c>
      <c r="B328" s="188" t="s">
        <v>451</v>
      </c>
      <c r="C328" s="189">
        <v>44561</v>
      </c>
      <c r="D328" s="188"/>
      <c r="E328" s="190" t="s">
        <v>831</v>
      </c>
      <c r="F328" s="190"/>
      <c r="G328" s="188"/>
      <c r="H328" s="191" t="s">
        <v>101</v>
      </c>
      <c r="I328" s="463">
        <v>3350</v>
      </c>
      <c r="J328" s="191"/>
      <c r="K328" s="192"/>
      <c r="L328" s="183"/>
      <c r="M328" s="193">
        <v>3350</v>
      </c>
    </row>
    <row r="329" spans="1:13" x14ac:dyDescent="0.2">
      <c r="A329" s="187">
        <v>5</v>
      </c>
      <c r="B329" s="188" t="s">
        <v>451</v>
      </c>
      <c r="C329" s="189">
        <v>44561</v>
      </c>
      <c r="D329" s="188"/>
      <c r="E329" s="190" t="s">
        <v>816</v>
      </c>
      <c r="F329" s="190"/>
      <c r="G329" s="188"/>
      <c r="H329" s="191" t="s">
        <v>101</v>
      </c>
      <c r="I329" s="463">
        <v>83.33</v>
      </c>
      <c r="J329" s="191"/>
      <c r="K329" s="192"/>
      <c r="L329" s="183"/>
      <c r="M329" s="193">
        <v>3433.33</v>
      </c>
    </row>
    <row r="330" spans="1:13" x14ac:dyDescent="0.2">
      <c r="A330" s="187">
        <v>5</v>
      </c>
      <c r="B330" s="188" t="s">
        <v>451</v>
      </c>
      <c r="C330" s="189">
        <v>44561</v>
      </c>
      <c r="D330" s="188"/>
      <c r="E330" s="190" t="s">
        <v>816</v>
      </c>
      <c r="F330" s="190"/>
      <c r="G330" s="188"/>
      <c r="H330" s="191" t="s">
        <v>101</v>
      </c>
      <c r="I330" s="463">
        <v>1190.48</v>
      </c>
      <c r="J330" s="191"/>
      <c r="K330" s="192"/>
      <c r="L330" s="183"/>
      <c r="M330" s="193">
        <v>4623.8100000000004</v>
      </c>
    </row>
    <row r="331" spans="1:13" x14ac:dyDescent="0.2">
      <c r="A331" s="184" t="s">
        <v>834</v>
      </c>
      <c r="B331" s="185"/>
      <c r="C331" s="185"/>
      <c r="D331" s="185"/>
      <c r="E331" s="194" t="s">
        <v>423</v>
      </c>
      <c r="F331" s="194"/>
      <c r="G331" s="194"/>
      <c r="H331" s="195"/>
      <c r="I331" s="196">
        <v>4623.8100000000004</v>
      </c>
      <c r="J331" s="186"/>
      <c r="K331" s="197"/>
      <c r="L331" s="198"/>
      <c r="M331" s="196">
        <v>4623.8100000000004</v>
      </c>
    </row>
    <row r="332" spans="1:13" x14ac:dyDescent="0.2">
      <c r="A332" s="183"/>
      <c r="B332" s="183"/>
      <c r="C332" s="183"/>
      <c r="D332" s="183"/>
      <c r="E332" s="183"/>
      <c r="F332" s="183"/>
      <c r="G332" s="183"/>
      <c r="H332" s="183"/>
      <c r="I332" s="183"/>
      <c r="J332" s="183"/>
      <c r="K332" s="183"/>
      <c r="L332" s="183"/>
      <c r="M332" s="183"/>
    </row>
    <row r="333" spans="1:13" x14ac:dyDescent="0.2">
      <c r="A333" s="184" t="s">
        <v>835</v>
      </c>
      <c r="B333" s="185"/>
      <c r="C333" s="185"/>
      <c r="D333" s="185"/>
      <c r="E333" s="185"/>
      <c r="F333" s="185"/>
      <c r="G333" s="185"/>
      <c r="H333" s="186"/>
      <c r="I333" s="183"/>
      <c r="J333" s="183"/>
      <c r="K333" s="183"/>
      <c r="L333" s="183"/>
      <c r="M333" s="183"/>
    </row>
    <row r="334" spans="1:13" x14ac:dyDescent="0.2">
      <c r="A334" s="187">
        <v>5</v>
      </c>
      <c r="B334" s="188" t="s">
        <v>451</v>
      </c>
      <c r="C334" s="189">
        <v>44561</v>
      </c>
      <c r="D334" s="188"/>
      <c r="E334" s="190" t="s">
        <v>832</v>
      </c>
      <c r="F334" s="190"/>
      <c r="G334" s="188"/>
      <c r="H334" s="191" t="s">
        <v>101</v>
      </c>
      <c r="I334" s="192">
        <v>1200</v>
      </c>
      <c r="J334" s="191"/>
      <c r="K334" s="192"/>
      <c r="L334" s="183"/>
      <c r="M334" s="193">
        <v>1200</v>
      </c>
    </row>
    <row r="335" spans="1:13" x14ac:dyDescent="0.2">
      <c r="A335" s="184" t="s">
        <v>836</v>
      </c>
      <c r="B335" s="185"/>
      <c r="C335" s="185"/>
      <c r="D335" s="185"/>
      <c r="E335" s="194" t="s">
        <v>423</v>
      </c>
      <c r="F335" s="194"/>
      <c r="G335" s="194"/>
      <c r="H335" s="195"/>
      <c r="I335" s="196">
        <v>1200</v>
      </c>
      <c r="J335" s="186"/>
      <c r="K335" s="197"/>
      <c r="L335" s="198"/>
      <c r="M335" s="196">
        <v>1200</v>
      </c>
    </row>
    <row r="336" spans="1:13" x14ac:dyDescent="0.2">
      <c r="A336" s="183"/>
      <c r="B336" s="183"/>
      <c r="C336" s="183"/>
      <c r="D336" s="183"/>
      <c r="E336" s="183"/>
      <c r="F336" s="183"/>
      <c r="G336" s="183"/>
      <c r="H336" s="183"/>
      <c r="I336" s="183"/>
      <c r="J336" s="183"/>
      <c r="K336" s="183"/>
      <c r="L336" s="183"/>
      <c r="M336" s="183"/>
    </row>
    <row r="337" spans="1:13" x14ac:dyDescent="0.2">
      <c r="A337" s="184" t="s">
        <v>837</v>
      </c>
      <c r="B337" s="185"/>
      <c r="C337" s="185"/>
      <c r="D337" s="185"/>
      <c r="E337" s="185"/>
      <c r="F337" s="185"/>
      <c r="G337" s="185"/>
      <c r="H337" s="186"/>
      <c r="I337" s="183"/>
      <c r="J337" s="183"/>
      <c r="K337" s="183"/>
      <c r="L337" s="183"/>
      <c r="M337" s="183"/>
    </row>
    <row r="338" spans="1:13" x14ac:dyDescent="0.2">
      <c r="A338" s="187">
        <v>5</v>
      </c>
      <c r="B338" s="188" t="s">
        <v>451</v>
      </c>
      <c r="C338" s="189">
        <v>44561</v>
      </c>
      <c r="D338" s="188"/>
      <c r="E338" s="190" t="s">
        <v>828</v>
      </c>
      <c r="F338" s="190"/>
      <c r="G338" s="188"/>
      <c r="H338" s="191" t="s">
        <v>101</v>
      </c>
      <c r="I338" s="192">
        <v>5200</v>
      </c>
      <c r="J338" s="191"/>
      <c r="K338" s="192"/>
      <c r="L338" s="183"/>
      <c r="M338" s="193">
        <v>5200</v>
      </c>
    </row>
    <row r="339" spans="1:13" x14ac:dyDescent="0.2">
      <c r="A339" s="184" t="s">
        <v>838</v>
      </c>
      <c r="B339" s="185"/>
      <c r="C339" s="185"/>
      <c r="D339" s="185"/>
      <c r="E339" s="194" t="s">
        <v>423</v>
      </c>
      <c r="F339" s="194"/>
      <c r="G339" s="194"/>
      <c r="H339" s="195"/>
      <c r="I339" s="196">
        <v>5200</v>
      </c>
      <c r="J339" s="186"/>
      <c r="K339" s="197"/>
      <c r="L339" s="198"/>
      <c r="M339" s="196">
        <v>5200</v>
      </c>
    </row>
    <row r="340" spans="1:13" x14ac:dyDescent="0.2">
      <c r="A340" s="199" t="s">
        <v>602</v>
      </c>
      <c r="B340" s="200"/>
      <c r="C340" s="200"/>
      <c r="D340" s="200"/>
      <c r="E340" s="200"/>
      <c r="F340" s="200"/>
      <c r="G340" s="200"/>
      <c r="H340" s="201"/>
      <c r="I340" s="202">
        <v>202619.12</v>
      </c>
      <c r="J340" s="203"/>
      <c r="K340" s="204">
        <v>26561.93</v>
      </c>
      <c r="L340" s="198"/>
      <c r="M340" s="202">
        <v>176057.19</v>
      </c>
    </row>
    <row r="341" spans="1:13" x14ac:dyDescent="0.2">
      <c r="A341" s="183"/>
      <c r="B341" s="183"/>
      <c r="C341" s="183"/>
      <c r="D341" s="183"/>
      <c r="E341" s="183"/>
      <c r="F341" s="183"/>
      <c r="G341" s="183"/>
      <c r="H341" s="183"/>
      <c r="I341" s="183"/>
      <c r="J341" s="183"/>
      <c r="K341" s="183"/>
      <c r="L341" s="183"/>
      <c r="M341" s="183"/>
    </row>
    <row r="342" spans="1:13" x14ac:dyDescent="0.2">
      <c r="A342" s="184" t="s">
        <v>603</v>
      </c>
      <c r="B342" s="185"/>
      <c r="C342" s="185"/>
      <c r="D342" s="185"/>
      <c r="E342" s="185"/>
      <c r="F342" s="185"/>
      <c r="G342" s="185"/>
      <c r="H342" s="186"/>
      <c r="I342" s="183"/>
      <c r="J342" s="183"/>
      <c r="K342" s="183"/>
      <c r="L342" s="183"/>
      <c r="M342" s="183"/>
    </row>
    <row r="343" spans="1:13" x14ac:dyDescent="0.2">
      <c r="A343" s="187">
        <v>2</v>
      </c>
      <c r="B343" s="188" t="s">
        <v>482</v>
      </c>
      <c r="C343" s="189">
        <v>44561</v>
      </c>
      <c r="D343" s="188"/>
      <c r="E343" s="190" t="s">
        <v>175</v>
      </c>
      <c r="F343" s="190"/>
      <c r="G343" s="188"/>
      <c r="H343" s="191" t="s">
        <v>101</v>
      </c>
      <c r="I343" s="192"/>
      <c r="J343" s="191"/>
      <c r="K343" s="463">
        <v>4000</v>
      </c>
      <c r="L343" s="183"/>
      <c r="M343" s="193">
        <v>-4000</v>
      </c>
    </row>
    <row r="344" spans="1:13" x14ac:dyDescent="0.2">
      <c r="A344" s="184" t="s">
        <v>604</v>
      </c>
      <c r="B344" s="185"/>
      <c r="C344" s="185"/>
      <c r="D344" s="185"/>
      <c r="E344" s="194" t="s">
        <v>416</v>
      </c>
      <c r="F344" s="194"/>
      <c r="G344" s="194"/>
      <c r="H344" s="195"/>
      <c r="I344" s="196"/>
      <c r="J344" s="186"/>
      <c r="K344" s="197">
        <v>4000</v>
      </c>
      <c r="L344" s="198"/>
      <c r="M344" s="196">
        <v>-4000</v>
      </c>
    </row>
    <row r="345" spans="1:13" x14ac:dyDescent="0.2">
      <c r="A345" s="183"/>
      <c r="B345" s="183"/>
      <c r="C345" s="183"/>
      <c r="D345" s="183"/>
      <c r="E345" s="183"/>
      <c r="F345" s="183"/>
      <c r="G345" s="183"/>
      <c r="H345" s="183"/>
      <c r="I345" s="183"/>
      <c r="J345" s="183"/>
      <c r="K345" s="183"/>
      <c r="L345" s="183"/>
      <c r="M345" s="183"/>
    </row>
    <row r="346" spans="1:13" x14ac:dyDescent="0.2">
      <c r="A346" s="184" t="s">
        <v>605</v>
      </c>
      <c r="B346" s="185"/>
      <c r="C346" s="185"/>
      <c r="D346" s="185"/>
      <c r="E346" s="185"/>
      <c r="F346" s="185"/>
      <c r="G346" s="185"/>
      <c r="H346" s="186"/>
      <c r="I346" s="183"/>
      <c r="J346" s="183"/>
      <c r="K346" s="183"/>
      <c r="L346" s="183"/>
      <c r="M346" s="183"/>
    </row>
    <row r="347" spans="1:13" x14ac:dyDescent="0.2">
      <c r="A347" s="187">
        <v>4</v>
      </c>
      <c r="B347" s="188" t="s">
        <v>413</v>
      </c>
      <c r="C347" s="189">
        <v>44530</v>
      </c>
      <c r="D347" s="188"/>
      <c r="E347" s="190" t="s">
        <v>606</v>
      </c>
      <c r="F347" s="190"/>
      <c r="G347" s="188"/>
      <c r="H347" s="191" t="s">
        <v>101</v>
      </c>
      <c r="I347" s="192"/>
      <c r="J347" s="191"/>
      <c r="K347" s="192">
        <v>147300</v>
      </c>
      <c r="L347" s="183"/>
      <c r="M347" s="193">
        <v>-147300</v>
      </c>
    </row>
    <row r="348" spans="1:13" x14ac:dyDescent="0.2">
      <c r="A348" s="187">
        <v>2</v>
      </c>
      <c r="B348" s="188" t="s">
        <v>482</v>
      </c>
      <c r="C348" s="189">
        <v>44561</v>
      </c>
      <c r="D348" s="188"/>
      <c r="E348" s="190" t="s">
        <v>170</v>
      </c>
      <c r="F348" s="190"/>
      <c r="G348" s="188"/>
      <c r="H348" s="191" t="s">
        <v>101</v>
      </c>
      <c r="I348" s="192"/>
      <c r="J348" s="191"/>
      <c r="K348" s="463">
        <v>6000</v>
      </c>
      <c r="L348" s="183"/>
      <c r="M348" s="193">
        <v>-153300</v>
      </c>
    </row>
    <row r="349" spans="1:13" x14ac:dyDescent="0.2">
      <c r="A349" s="184" t="s">
        <v>607</v>
      </c>
      <c r="B349" s="185"/>
      <c r="C349" s="185"/>
      <c r="D349" s="185"/>
      <c r="E349" s="194" t="s">
        <v>416</v>
      </c>
      <c r="F349" s="194"/>
      <c r="G349" s="194"/>
      <c r="H349" s="195"/>
      <c r="I349" s="196"/>
      <c r="J349" s="186"/>
      <c r="K349" s="197">
        <v>153300</v>
      </c>
      <c r="L349" s="198"/>
      <c r="M349" s="196">
        <v>-153300</v>
      </c>
    </row>
    <row r="350" spans="1:13" x14ac:dyDescent="0.2">
      <c r="A350" s="183"/>
      <c r="B350" s="183"/>
      <c r="C350" s="183"/>
      <c r="D350" s="183"/>
      <c r="E350" s="183"/>
      <c r="F350" s="183"/>
      <c r="G350" s="183"/>
      <c r="H350" s="183"/>
      <c r="I350" s="183"/>
      <c r="J350" s="183"/>
      <c r="K350" s="183"/>
      <c r="L350" s="183"/>
      <c r="M350" s="183"/>
    </row>
    <row r="351" spans="1:13" x14ac:dyDescent="0.2">
      <c r="A351" s="184" t="s">
        <v>608</v>
      </c>
      <c r="B351" s="185"/>
      <c r="C351" s="185"/>
      <c r="D351" s="185"/>
      <c r="E351" s="185"/>
      <c r="F351" s="185"/>
      <c r="G351" s="185"/>
      <c r="H351" s="186"/>
      <c r="I351" s="183"/>
      <c r="J351" s="183"/>
      <c r="K351" s="183"/>
      <c r="L351" s="183"/>
      <c r="M351" s="183"/>
    </row>
    <row r="352" spans="1:13" x14ac:dyDescent="0.2">
      <c r="A352" s="187">
        <v>4</v>
      </c>
      <c r="B352" s="188" t="s">
        <v>413</v>
      </c>
      <c r="C352" s="189">
        <v>44530</v>
      </c>
      <c r="D352" s="188"/>
      <c r="E352" s="190" t="s">
        <v>609</v>
      </c>
      <c r="F352" s="190"/>
      <c r="G352" s="188"/>
      <c r="H352" s="191" t="s">
        <v>101</v>
      </c>
      <c r="I352" s="192">
        <v>6500</v>
      </c>
      <c r="J352" s="191"/>
      <c r="K352" s="192"/>
      <c r="L352" s="183"/>
      <c r="M352" s="193">
        <v>6500</v>
      </c>
    </row>
    <row r="353" spans="1:13" x14ac:dyDescent="0.2">
      <c r="A353" s="187">
        <v>5</v>
      </c>
      <c r="B353" s="188" t="s">
        <v>451</v>
      </c>
      <c r="C353" s="189">
        <v>44561</v>
      </c>
      <c r="D353" s="188"/>
      <c r="E353" s="190" t="s">
        <v>213</v>
      </c>
      <c r="F353" s="190"/>
      <c r="G353" s="188"/>
      <c r="H353" s="191" t="s">
        <v>101</v>
      </c>
      <c r="I353" s="463">
        <v>12400</v>
      </c>
      <c r="J353" s="191"/>
      <c r="K353" s="192"/>
      <c r="L353" s="183"/>
      <c r="M353" s="193">
        <v>18900</v>
      </c>
    </row>
    <row r="354" spans="1:13" x14ac:dyDescent="0.2">
      <c r="A354" s="187">
        <v>5</v>
      </c>
      <c r="B354" s="188" t="s">
        <v>451</v>
      </c>
      <c r="C354" s="189">
        <v>44561</v>
      </c>
      <c r="D354" s="188"/>
      <c r="E354" s="190" t="s">
        <v>216</v>
      </c>
      <c r="F354" s="190"/>
      <c r="G354" s="188"/>
      <c r="H354" s="191" t="s">
        <v>101</v>
      </c>
      <c r="I354" s="192"/>
      <c r="J354" s="191"/>
      <c r="K354" s="463">
        <v>9801</v>
      </c>
      <c r="L354" s="183"/>
      <c r="M354" s="193">
        <v>9099</v>
      </c>
    </row>
    <row r="355" spans="1:13" x14ac:dyDescent="0.2">
      <c r="A355" s="184" t="s">
        <v>610</v>
      </c>
      <c r="B355" s="185"/>
      <c r="C355" s="185"/>
      <c r="D355" s="185"/>
      <c r="E355" s="194" t="s">
        <v>423</v>
      </c>
      <c r="F355" s="194"/>
      <c r="G355" s="194"/>
      <c r="H355" s="195"/>
      <c r="I355" s="196">
        <v>18900</v>
      </c>
      <c r="J355" s="186"/>
      <c r="K355" s="197">
        <v>9801</v>
      </c>
      <c r="L355" s="198"/>
      <c r="M355" s="196">
        <v>9099</v>
      </c>
    </row>
    <row r="356" spans="1:13" x14ac:dyDescent="0.2">
      <c r="A356" s="183"/>
      <c r="B356" s="183"/>
      <c r="C356" s="183"/>
      <c r="D356" s="183"/>
      <c r="E356" s="183"/>
      <c r="F356" s="183"/>
      <c r="G356" s="183"/>
      <c r="H356" s="183"/>
      <c r="I356" s="183"/>
      <c r="J356" s="183"/>
      <c r="K356" s="183"/>
      <c r="L356" s="183"/>
      <c r="M356" s="183"/>
    </row>
    <row r="357" spans="1:13" x14ac:dyDescent="0.2">
      <c r="A357" s="184" t="s">
        <v>910</v>
      </c>
      <c r="B357" s="185"/>
      <c r="C357" s="185"/>
      <c r="D357" s="185"/>
      <c r="E357" s="185"/>
      <c r="F357" s="185"/>
      <c r="G357" s="185"/>
      <c r="H357" s="186"/>
      <c r="I357" s="183"/>
      <c r="J357" s="183"/>
      <c r="K357" s="183"/>
      <c r="L357" s="183"/>
      <c r="M357" s="183"/>
    </row>
    <row r="358" spans="1:13" x14ac:dyDescent="0.2">
      <c r="A358" s="187">
        <v>4</v>
      </c>
      <c r="B358" s="188" t="s">
        <v>413</v>
      </c>
      <c r="C358" s="189">
        <v>44530</v>
      </c>
      <c r="D358" s="188"/>
      <c r="E358" s="190" t="s">
        <v>611</v>
      </c>
      <c r="F358" s="190"/>
      <c r="G358" s="188"/>
      <c r="H358" s="191" t="s">
        <v>101</v>
      </c>
      <c r="I358" s="192"/>
      <c r="J358" s="191"/>
      <c r="K358" s="192">
        <v>8085.62</v>
      </c>
      <c r="L358" s="183"/>
      <c r="M358" s="193">
        <v>-8085.62</v>
      </c>
    </row>
    <row r="359" spans="1:13" x14ac:dyDescent="0.2">
      <c r="A359" s="184" t="s">
        <v>612</v>
      </c>
      <c r="B359" s="185"/>
      <c r="C359" s="185"/>
      <c r="D359" s="185"/>
      <c r="E359" s="194" t="s">
        <v>416</v>
      </c>
      <c r="F359" s="194"/>
      <c r="G359" s="194"/>
      <c r="H359" s="195"/>
      <c r="I359" s="196"/>
      <c r="J359" s="186"/>
      <c r="K359" s="197">
        <v>8085.62</v>
      </c>
      <c r="L359" s="198"/>
      <c r="M359" s="196">
        <v>-8085.62</v>
      </c>
    </row>
    <row r="360" spans="1:13" x14ac:dyDescent="0.2">
      <c r="A360" s="199" t="s">
        <v>613</v>
      </c>
      <c r="B360" s="200"/>
      <c r="C360" s="200"/>
      <c r="D360" s="200"/>
      <c r="E360" s="200"/>
      <c r="F360" s="200"/>
      <c r="G360" s="200"/>
      <c r="H360" s="201"/>
      <c r="I360" s="202">
        <v>18900</v>
      </c>
      <c r="J360" s="203"/>
      <c r="K360" s="204">
        <v>175186.62</v>
      </c>
      <c r="L360" s="198"/>
      <c r="M360" s="202">
        <v>-156286.62</v>
      </c>
    </row>
    <row r="361" spans="1:13" x14ac:dyDescent="0.2">
      <c r="A361" s="183"/>
      <c r="B361" s="183"/>
      <c r="C361" s="183"/>
      <c r="D361" s="183"/>
      <c r="E361" s="183"/>
      <c r="F361" s="183"/>
      <c r="G361" s="183"/>
      <c r="H361" s="183"/>
      <c r="I361" s="183"/>
      <c r="J361" s="183"/>
      <c r="K361" s="183"/>
      <c r="L361" s="183"/>
      <c r="M361" s="183"/>
    </row>
    <row r="362" spans="1:13" x14ac:dyDescent="0.2">
      <c r="A362" s="205" t="s">
        <v>614</v>
      </c>
      <c r="B362" s="206"/>
      <c r="C362" s="206"/>
      <c r="D362" s="206"/>
      <c r="E362" s="206"/>
      <c r="F362" s="206"/>
      <c r="G362" s="206"/>
      <c r="H362" s="207"/>
      <c r="I362" s="208">
        <v>412912.02</v>
      </c>
      <c r="J362" s="209"/>
      <c r="K362" s="210">
        <v>412912.02</v>
      </c>
      <c r="L362" s="198"/>
      <c r="M362" s="208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X117"/>
  <sheetViews>
    <sheetView topLeftCell="A85" workbookViewId="0">
      <selection activeCell="B112" sqref="B112"/>
    </sheetView>
  </sheetViews>
  <sheetFormatPr baseColWidth="10" defaultColWidth="11.5" defaultRowHeight="15" x14ac:dyDescent="0.2"/>
  <cols>
    <col min="1" max="1" width="14.83203125" bestFit="1" customWidth="1"/>
    <col min="2" max="2" width="41.83203125" bestFit="1" customWidth="1"/>
    <col min="3" max="6" width="17.1640625" bestFit="1" customWidth="1"/>
    <col min="10" max="10" width="11.83203125" bestFit="1" customWidth="1"/>
  </cols>
  <sheetData>
    <row r="1" spans="1:154" x14ac:dyDescent="0.2">
      <c r="A1" s="301" t="s">
        <v>615</v>
      </c>
      <c r="B1" s="301"/>
      <c r="C1" s="301"/>
      <c r="D1" s="301"/>
      <c r="E1" s="301"/>
      <c r="F1" s="301"/>
      <c r="G1" s="301"/>
      <c r="H1" s="301"/>
      <c r="I1" s="301"/>
      <c r="J1" s="301"/>
      <c r="K1" s="301"/>
      <c r="L1" s="301"/>
      <c r="M1" s="301"/>
      <c r="N1" s="301"/>
      <c r="O1" s="301"/>
      <c r="P1" s="301"/>
      <c r="Q1" s="301"/>
      <c r="R1" s="301"/>
      <c r="S1" s="301"/>
      <c r="T1" s="301"/>
      <c r="U1" s="301"/>
      <c r="V1" s="301"/>
      <c r="W1" s="301"/>
      <c r="X1" s="301"/>
      <c r="Y1" s="301"/>
      <c r="Z1" s="301"/>
      <c r="AA1" s="301"/>
      <c r="AB1" s="301"/>
      <c r="AC1" s="301"/>
      <c r="AD1" s="301"/>
      <c r="AE1" s="301"/>
      <c r="AF1" s="301"/>
      <c r="AG1" s="301"/>
      <c r="AH1" s="301"/>
      <c r="AI1" s="301"/>
      <c r="AJ1" s="301"/>
      <c r="AK1" s="301"/>
      <c r="AL1" s="301"/>
      <c r="AM1" s="301"/>
      <c r="AN1" s="301"/>
      <c r="AO1" s="301"/>
      <c r="AP1" s="301"/>
      <c r="AQ1" s="301"/>
      <c r="AR1" s="301"/>
      <c r="AS1" s="301"/>
      <c r="AT1" s="301"/>
      <c r="AU1" s="301"/>
      <c r="AV1" s="301"/>
      <c r="AW1" s="301"/>
      <c r="AX1" s="301"/>
      <c r="AY1" s="301"/>
      <c r="AZ1" s="301"/>
      <c r="BA1" s="301"/>
      <c r="BB1" s="301"/>
      <c r="BC1" s="301"/>
      <c r="BD1" s="301"/>
      <c r="BE1" s="301"/>
      <c r="BF1" s="301"/>
      <c r="BG1" s="301"/>
      <c r="BH1" s="301"/>
      <c r="BI1" s="301"/>
      <c r="BJ1" s="301"/>
      <c r="BK1" s="301"/>
      <c r="BL1" s="301"/>
      <c r="BM1" s="301"/>
      <c r="BN1" s="301"/>
      <c r="BO1" s="301"/>
      <c r="BP1" s="301"/>
      <c r="BQ1" s="301"/>
      <c r="BR1" s="301"/>
      <c r="BS1" s="301"/>
      <c r="BT1" s="301"/>
      <c r="BU1" s="301"/>
      <c r="BV1" s="301"/>
      <c r="BW1" s="301"/>
      <c r="BX1" s="301"/>
      <c r="BY1" s="301"/>
      <c r="BZ1" s="301"/>
      <c r="CA1" s="301"/>
      <c r="CB1" s="301"/>
      <c r="CC1" s="301"/>
      <c r="CD1" s="301"/>
      <c r="CE1" s="301"/>
      <c r="CF1" s="301"/>
      <c r="CG1" s="301"/>
      <c r="CH1" s="301"/>
      <c r="CI1" s="301"/>
      <c r="CJ1" s="301"/>
      <c r="CK1" s="301"/>
      <c r="CL1" s="301"/>
      <c r="CM1" s="301"/>
      <c r="CN1" s="301"/>
      <c r="CO1" s="301"/>
      <c r="CP1" s="301"/>
      <c r="CQ1" s="301"/>
      <c r="CR1" s="301"/>
      <c r="CS1" s="301"/>
      <c r="CT1" s="301"/>
      <c r="CU1" s="301"/>
      <c r="CV1" s="301"/>
      <c r="CW1" s="301"/>
      <c r="CX1" s="301"/>
      <c r="CY1" s="301"/>
      <c r="CZ1" s="301"/>
      <c r="DA1" s="301"/>
      <c r="DB1" s="301"/>
      <c r="DC1" s="301"/>
      <c r="DD1" s="301"/>
      <c r="DE1" s="301"/>
      <c r="DF1" s="301"/>
      <c r="DG1" s="301"/>
      <c r="DH1" s="301"/>
      <c r="DI1" s="301"/>
      <c r="DJ1" s="301"/>
      <c r="DK1" s="301"/>
      <c r="DL1" s="301"/>
      <c r="DM1" s="301"/>
    </row>
    <row r="2" spans="1:154" x14ac:dyDescent="0.2">
      <c r="A2" s="301" t="s">
        <v>401</v>
      </c>
      <c r="B2" s="301"/>
      <c r="C2" s="301"/>
      <c r="D2" s="301"/>
      <c r="E2" s="301"/>
      <c r="F2" s="301"/>
      <c r="G2" s="301"/>
      <c r="H2" s="301"/>
      <c r="I2" s="301"/>
      <c r="J2" s="301"/>
      <c r="K2" s="301"/>
      <c r="L2" s="301"/>
      <c r="M2" s="301"/>
      <c r="N2" s="301"/>
      <c r="O2" s="301"/>
      <c r="P2" s="301"/>
      <c r="Q2" s="301"/>
      <c r="R2" s="301"/>
      <c r="S2" s="301"/>
      <c r="T2" s="301"/>
      <c r="U2" s="301"/>
      <c r="V2" s="301"/>
      <c r="W2" s="301"/>
      <c r="X2" s="301"/>
      <c r="Y2" s="301"/>
      <c r="Z2" s="301"/>
      <c r="AA2" s="301"/>
      <c r="AB2" s="301"/>
      <c r="AC2" s="301"/>
      <c r="AD2" s="301"/>
      <c r="AE2" s="301"/>
      <c r="AF2" s="301"/>
      <c r="AG2" s="301"/>
      <c r="AH2" s="301"/>
      <c r="AI2" s="301"/>
      <c r="AJ2" s="301"/>
      <c r="AK2" s="301"/>
      <c r="AL2" s="301"/>
      <c r="AM2" s="301"/>
      <c r="AN2" s="301"/>
      <c r="AO2" s="301"/>
      <c r="AP2" s="301"/>
      <c r="AQ2" s="301"/>
      <c r="AR2" s="301"/>
      <c r="AS2" s="301"/>
      <c r="AT2" s="301"/>
      <c r="AU2" s="301"/>
      <c r="AV2" s="301"/>
      <c r="AW2" s="301"/>
      <c r="AX2" s="301"/>
      <c r="AY2" s="301"/>
      <c r="AZ2" s="301"/>
      <c r="BA2" s="301"/>
      <c r="BB2" s="301"/>
      <c r="BC2" s="301"/>
      <c r="BD2" s="301"/>
      <c r="BE2" s="301"/>
      <c r="BF2" s="301"/>
      <c r="BG2" s="301"/>
      <c r="BH2" s="301"/>
      <c r="BI2" s="301"/>
      <c r="BJ2" s="301"/>
      <c r="BK2" s="301"/>
      <c r="BL2" s="301"/>
      <c r="BM2" s="301"/>
      <c r="BN2" s="301"/>
      <c r="BO2" s="301"/>
      <c r="BP2" s="301"/>
      <c r="BQ2" s="301"/>
      <c r="BR2" s="301"/>
      <c r="BS2" s="301"/>
      <c r="BT2" s="301"/>
      <c r="BU2" s="301"/>
      <c r="BV2" s="301"/>
      <c r="BW2" s="301"/>
      <c r="BX2" s="301"/>
      <c r="BY2" s="301"/>
      <c r="BZ2" s="301"/>
      <c r="CA2" s="301"/>
      <c r="CB2" s="301"/>
      <c r="CC2" s="301"/>
      <c r="CD2" s="301"/>
      <c r="CE2" s="301"/>
      <c r="CF2" s="301"/>
      <c r="CG2" s="301"/>
      <c r="CH2" s="301"/>
      <c r="CI2" s="301"/>
      <c r="CJ2" s="301"/>
      <c r="CK2" s="301"/>
      <c r="CL2" s="301"/>
      <c r="CM2" s="301"/>
      <c r="CN2" s="301"/>
      <c r="CO2" s="301"/>
      <c r="CP2" s="301"/>
      <c r="CQ2" s="301"/>
      <c r="CR2" s="301"/>
      <c r="CS2" s="301"/>
      <c r="CT2" s="301"/>
      <c r="CU2" s="301"/>
      <c r="CV2" s="301"/>
      <c r="CW2" s="301"/>
      <c r="CX2" s="301"/>
      <c r="CY2" s="301"/>
      <c r="CZ2" s="301"/>
      <c r="DA2" s="301"/>
      <c r="DB2" s="301"/>
      <c r="DC2" s="301"/>
      <c r="DD2" s="301"/>
      <c r="DE2" s="301"/>
      <c r="DF2" s="301"/>
      <c r="DG2" s="301"/>
      <c r="DH2" s="301"/>
      <c r="DI2" s="301"/>
      <c r="DJ2" s="301"/>
      <c r="DK2" s="301"/>
      <c r="DL2" s="301"/>
      <c r="DM2" s="301"/>
    </row>
    <row r="3" spans="1:154" x14ac:dyDescent="0.2">
      <c r="A3" s="301" t="s">
        <v>616</v>
      </c>
      <c r="B3" s="301"/>
      <c r="C3" s="301"/>
      <c r="D3" s="301"/>
      <c r="E3" s="301"/>
      <c r="F3" s="301"/>
      <c r="G3" s="301"/>
      <c r="H3" s="301"/>
      <c r="I3" s="301"/>
      <c r="J3" s="301"/>
      <c r="K3" s="301"/>
      <c r="L3" s="301"/>
      <c r="M3" s="301"/>
      <c r="N3" s="301"/>
      <c r="O3" s="301"/>
      <c r="P3" s="301"/>
      <c r="Q3" s="301"/>
      <c r="R3" s="301"/>
      <c r="S3" s="301"/>
      <c r="T3" s="301"/>
      <c r="U3" s="301"/>
      <c r="V3" s="301"/>
      <c r="W3" s="301"/>
      <c r="X3" s="301"/>
      <c r="Y3" s="301"/>
      <c r="Z3" s="301"/>
      <c r="AA3" s="301"/>
      <c r="AB3" s="301"/>
      <c r="AC3" s="301"/>
      <c r="AD3" s="301"/>
      <c r="AE3" s="301"/>
      <c r="AF3" s="301"/>
      <c r="AG3" s="301"/>
      <c r="AH3" s="301"/>
      <c r="AI3" s="301"/>
      <c r="AJ3" s="301"/>
      <c r="AK3" s="301"/>
      <c r="AL3" s="301"/>
      <c r="AM3" s="301"/>
      <c r="AN3" s="301"/>
      <c r="AO3" s="301"/>
      <c r="AP3" s="301"/>
      <c r="AQ3" s="301"/>
      <c r="AR3" s="301"/>
      <c r="AS3" s="301"/>
      <c r="AT3" s="301"/>
      <c r="AU3" s="301"/>
      <c r="AV3" s="301"/>
      <c r="AW3" s="301"/>
      <c r="AX3" s="301"/>
      <c r="AY3" s="301"/>
      <c r="AZ3" s="301"/>
      <c r="BA3" s="301"/>
      <c r="BB3" s="301"/>
      <c r="BC3" s="301"/>
      <c r="BD3" s="301"/>
      <c r="BE3" s="301"/>
      <c r="BF3" s="301"/>
      <c r="BG3" s="301"/>
      <c r="BH3" s="301"/>
      <c r="BI3" s="301"/>
      <c r="BJ3" s="301"/>
      <c r="BK3" s="301"/>
      <c r="BL3" s="301"/>
      <c r="BM3" s="301"/>
      <c r="BN3" s="301"/>
      <c r="BO3" s="301"/>
      <c r="BP3" s="301"/>
      <c r="BQ3" s="301"/>
      <c r="BR3" s="301"/>
      <c r="BS3" s="301"/>
      <c r="BT3" s="301"/>
      <c r="BU3" s="301"/>
      <c r="BV3" s="301"/>
      <c r="BW3" s="301"/>
      <c r="BX3" s="301"/>
      <c r="BY3" s="301"/>
      <c r="BZ3" s="301"/>
      <c r="CA3" s="301"/>
      <c r="CB3" s="301"/>
      <c r="CC3" s="301"/>
      <c r="CD3" s="301"/>
      <c r="CE3" s="301"/>
      <c r="CF3" s="301"/>
      <c r="CG3" s="301"/>
      <c r="CH3" s="301"/>
      <c r="CI3" s="301"/>
      <c r="CJ3" s="301"/>
      <c r="CK3" s="301"/>
      <c r="CL3" s="301"/>
      <c r="CM3" s="301"/>
      <c r="CN3" s="301"/>
      <c r="CO3" s="301"/>
      <c r="CP3" s="301"/>
      <c r="CQ3" s="301"/>
      <c r="CR3" s="301"/>
      <c r="CS3" s="301"/>
      <c r="CT3" s="301"/>
      <c r="CU3" s="301"/>
      <c r="CV3" s="301"/>
      <c r="CW3" s="301"/>
      <c r="CX3" s="301"/>
      <c r="CY3" s="301"/>
      <c r="CZ3" s="301"/>
      <c r="DA3" s="301"/>
      <c r="DB3" s="301"/>
      <c r="DC3" s="301"/>
      <c r="DD3" s="301"/>
      <c r="DE3" s="301"/>
      <c r="DF3" s="301"/>
      <c r="DG3" s="301"/>
      <c r="DH3" s="301"/>
      <c r="DI3" s="301"/>
      <c r="DJ3" s="301"/>
      <c r="DK3" s="301"/>
      <c r="DL3" s="301"/>
      <c r="DM3" s="301"/>
      <c r="DN3" s="301"/>
      <c r="DO3" s="301"/>
      <c r="DP3" s="301"/>
      <c r="DQ3" s="301"/>
      <c r="DR3" s="301"/>
      <c r="DS3" s="301"/>
      <c r="DT3" s="301"/>
      <c r="DU3" s="301"/>
      <c r="DV3" s="301"/>
      <c r="DW3" s="301"/>
      <c r="DX3" s="301"/>
      <c r="DY3" s="301"/>
      <c r="DZ3" s="301"/>
      <c r="EA3" s="301"/>
      <c r="EB3" s="301"/>
      <c r="EC3" s="301"/>
      <c r="ED3" s="301"/>
      <c r="EE3" s="301"/>
      <c r="EF3" s="301"/>
      <c r="EG3" s="301"/>
      <c r="EH3" s="301"/>
      <c r="EI3" s="301"/>
      <c r="EJ3" s="301"/>
      <c r="EK3" s="301"/>
      <c r="EL3" s="301"/>
      <c r="EM3" s="301"/>
      <c r="EN3" s="301"/>
      <c r="EO3" s="301"/>
      <c r="EP3" s="301"/>
      <c r="EQ3" s="301"/>
      <c r="ER3" s="301"/>
      <c r="ES3" s="301"/>
      <c r="ET3" s="301"/>
      <c r="EU3" s="301"/>
      <c r="EV3" s="301"/>
      <c r="EW3" s="301"/>
      <c r="EX3" s="301"/>
    </row>
    <row r="4" spans="1:154" x14ac:dyDescent="0.2">
      <c r="A4" s="301" t="s">
        <v>617</v>
      </c>
      <c r="B4" s="301"/>
      <c r="C4" s="301"/>
      <c r="D4" s="301"/>
      <c r="E4" s="301"/>
      <c r="F4" s="301"/>
      <c r="G4" s="301"/>
      <c r="H4" s="301"/>
      <c r="I4" s="301"/>
      <c r="J4" s="301"/>
      <c r="K4" s="301"/>
      <c r="L4" s="301"/>
      <c r="M4" s="301"/>
      <c r="N4" s="301"/>
      <c r="O4" s="301"/>
      <c r="P4" s="301"/>
      <c r="Q4" s="301"/>
      <c r="R4" s="301"/>
      <c r="S4" s="301"/>
      <c r="T4" s="301"/>
      <c r="U4" s="301"/>
      <c r="V4" s="301"/>
      <c r="W4" s="301"/>
      <c r="X4" s="301"/>
      <c r="Y4" s="301"/>
      <c r="Z4" s="301"/>
      <c r="AA4" s="301"/>
      <c r="AB4" s="301"/>
      <c r="AC4" s="301"/>
      <c r="AD4" s="301"/>
      <c r="AE4" s="301"/>
      <c r="AF4" s="301"/>
      <c r="AG4" s="301"/>
      <c r="AH4" s="301"/>
      <c r="AI4" s="301"/>
      <c r="AJ4" s="301"/>
      <c r="AK4" s="301"/>
      <c r="AL4" s="301"/>
      <c r="AM4" s="301"/>
      <c r="AN4" s="301"/>
      <c r="AO4" s="301"/>
      <c r="AP4" s="301"/>
      <c r="AQ4" s="301"/>
      <c r="AR4" s="301"/>
      <c r="AS4" s="301"/>
      <c r="AT4" s="301"/>
      <c r="AU4" s="301"/>
      <c r="AV4" s="301"/>
      <c r="AW4" s="301"/>
      <c r="AX4" s="301"/>
      <c r="AY4" s="301"/>
      <c r="AZ4" s="301"/>
      <c r="BA4" s="301"/>
      <c r="BB4" s="301"/>
      <c r="BC4" s="301"/>
      <c r="BD4" s="301"/>
      <c r="BE4" s="301"/>
      <c r="BF4" s="301"/>
      <c r="BG4" s="301"/>
      <c r="BH4" s="301"/>
      <c r="BI4" s="301"/>
      <c r="BJ4" s="301"/>
      <c r="BK4" s="301"/>
      <c r="BL4" s="301"/>
      <c r="BM4" s="301"/>
      <c r="BN4" s="301"/>
      <c r="BO4" s="301"/>
      <c r="BP4" s="301"/>
      <c r="BQ4" s="301"/>
      <c r="BR4" s="301"/>
      <c r="BS4" s="301"/>
      <c r="BT4" s="301"/>
      <c r="BU4" s="301"/>
      <c r="BV4" s="301"/>
      <c r="BW4" s="301"/>
      <c r="BX4" s="301"/>
      <c r="BY4" s="301"/>
      <c r="BZ4" s="301"/>
      <c r="CA4" s="301"/>
      <c r="CB4" s="301"/>
      <c r="CC4" s="301"/>
      <c r="CD4" s="301"/>
      <c r="CE4" s="301"/>
      <c r="CF4" s="301"/>
      <c r="CG4" s="301"/>
      <c r="CH4" s="301"/>
      <c r="CI4" s="301"/>
      <c r="CJ4" s="301"/>
      <c r="CK4" s="301"/>
      <c r="CL4" s="301"/>
      <c r="CM4" s="301"/>
      <c r="CN4" s="301"/>
      <c r="CO4" s="301"/>
      <c r="CP4" s="301"/>
      <c r="CQ4" s="301"/>
      <c r="CR4" s="301"/>
      <c r="CS4" s="301"/>
      <c r="CT4" s="301"/>
      <c r="CU4" s="301"/>
      <c r="CV4" s="301"/>
      <c r="CW4" s="301"/>
      <c r="CX4" s="301"/>
      <c r="CY4" s="301"/>
      <c r="CZ4" s="301"/>
      <c r="DA4" s="301"/>
      <c r="DB4" s="301"/>
      <c r="DC4" s="301"/>
      <c r="DD4" s="301"/>
      <c r="DE4" s="301"/>
      <c r="DF4" s="301"/>
      <c r="DG4" s="301"/>
      <c r="DH4" s="301"/>
      <c r="DI4" s="301"/>
      <c r="DJ4" s="301"/>
      <c r="DK4" s="301"/>
      <c r="DL4" s="301"/>
      <c r="DM4" s="301"/>
      <c r="DN4" s="301"/>
      <c r="DO4" s="301"/>
      <c r="DP4" s="301"/>
      <c r="DQ4" s="301"/>
      <c r="DR4" s="301"/>
      <c r="DS4" s="301"/>
      <c r="DT4" s="301"/>
      <c r="DU4" s="301"/>
      <c r="DV4" s="301"/>
      <c r="DW4" s="301"/>
      <c r="DX4" s="301"/>
      <c r="DY4" s="301"/>
      <c r="DZ4" s="301"/>
      <c r="EA4" s="301"/>
      <c r="EB4" s="301"/>
      <c r="EC4" s="301"/>
      <c r="ED4" s="301"/>
      <c r="EE4" s="301"/>
      <c r="EF4" s="301"/>
      <c r="EG4" s="301"/>
      <c r="EH4" s="301"/>
      <c r="EI4" s="301"/>
      <c r="EJ4" s="301"/>
      <c r="EK4" s="301"/>
      <c r="EL4" s="301"/>
      <c r="EM4" s="301"/>
      <c r="EN4" s="301"/>
      <c r="EO4" s="301"/>
      <c r="EP4" s="301"/>
      <c r="EQ4" s="301"/>
      <c r="ER4" s="301"/>
      <c r="ES4" s="301"/>
      <c r="ET4" s="301"/>
      <c r="EU4" s="301"/>
      <c r="EV4" s="301"/>
      <c r="EW4" s="301"/>
      <c r="EX4" s="301"/>
    </row>
    <row r="5" spans="1:154" x14ac:dyDescent="0.2">
      <c r="A5" s="301" t="s">
        <v>265</v>
      </c>
      <c r="B5" s="301"/>
      <c r="C5" s="301"/>
      <c r="D5" s="301"/>
      <c r="E5" s="301"/>
      <c r="F5" s="301"/>
      <c r="G5" s="301"/>
      <c r="H5" s="301"/>
      <c r="I5" s="301"/>
      <c r="J5" s="301"/>
      <c r="K5" s="301"/>
      <c r="L5" s="301"/>
      <c r="M5" s="301"/>
      <c r="N5" s="301"/>
      <c r="O5" s="301"/>
      <c r="P5" s="301"/>
      <c r="Q5" s="301"/>
      <c r="R5" s="301"/>
      <c r="S5" s="301"/>
      <c r="T5" s="301"/>
      <c r="U5" s="301"/>
      <c r="V5" s="301"/>
      <c r="W5" s="301"/>
      <c r="X5" s="301"/>
      <c r="Y5" s="301"/>
      <c r="Z5" s="301"/>
      <c r="AA5" s="301"/>
      <c r="AB5" s="301"/>
      <c r="AC5" s="301"/>
      <c r="AD5" s="301"/>
      <c r="AE5" s="301"/>
      <c r="AF5" s="301"/>
      <c r="AG5" s="301"/>
      <c r="AH5" s="301"/>
      <c r="AI5" s="301"/>
      <c r="AJ5" s="301"/>
      <c r="AK5" s="301"/>
      <c r="AL5" s="301"/>
      <c r="AM5" s="301"/>
      <c r="AN5" s="301"/>
      <c r="AO5" s="301"/>
      <c r="AP5" s="301"/>
      <c r="AQ5" s="301"/>
      <c r="AR5" s="301"/>
      <c r="AS5" s="301"/>
      <c r="AT5" s="301"/>
      <c r="AU5" s="301"/>
      <c r="AV5" s="301"/>
      <c r="AW5" s="301"/>
      <c r="AX5" s="301"/>
      <c r="AY5" s="301"/>
      <c r="AZ5" s="301"/>
      <c r="BA5" s="301"/>
      <c r="BB5" s="301"/>
      <c r="BC5" s="301"/>
      <c r="BD5" s="301"/>
      <c r="BE5" s="301"/>
      <c r="BF5" s="301"/>
      <c r="BG5" s="301"/>
      <c r="BH5" s="301"/>
      <c r="BI5" s="301"/>
      <c r="BJ5" s="301"/>
      <c r="BK5" s="301"/>
      <c r="BL5" s="301"/>
      <c r="BM5" s="301"/>
      <c r="BN5" s="301"/>
      <c r="BO5" s="301"/>
      <c r="BP5" s="301"/>
      <c r="BQ5" s="301"/>
      <c r="BR5" s="301"/>
      <c r="BS5" s="301"/>
      <c r="BT5" s="301"/>
      <c r="BU5" s="301"/>
      <c r="BV5" s="301"/>
      <c r="BW5" s="301"/>
      <c r="BX5" s="301"/>
      <c r="BY5" s="301"/>
      <c r="BZ5" s="301"/>
      <c r="CA5" s="301"/>
      <c r="CB5" s="301"/>
      <c r="CC5" s="301"/>
      <c r="CD5" s="301"/>
      <c r="CE5" s="301"/>
      <c r="CF5" s="301"/>
      <c r="CG5" s="301"/>
      <c r="CH5" s="301"/>
      <c r="CI5" s="301"/>
      <c r="CJ5" s="301"/>
      <c r="CK5" s="301"/>
      <c r="CL5" s="301"/>
      <c r="CM5" s="301"/>
      <c r="CN5" s="301"/>
      <c r="CO5" s="301"/>
      <c r="CP5" s="301"/>
      <c r="CQ5" s="301"/>
      <c r="CR5" s="301"/>
      <c r="CS5" s="301"/>
      <c r="CT5" s="301"/>
      <c r="CU5" s="301"/>
      <c r="CV5" s="301"/>
      <c r="CW5" s="301"/>
      <c r="CX5" s="301"/>
      <c r="CY5" s="301"/>
      <c r="CZ5" s="301"/>
      <c r="DA5" s="301"/>
      <c r="DB5" s="301"/>
      <c r="DC5" s="301"/>
      <c r="DD5" s="301"/>
      <c r="DE5" s="301"/>
      <c r="DF5" s="301"/>
      <c r="DG5" s="301"/>
      <c r="DH5" s="301"/>
      <c r="DI5" s="301"/>
      <c r="DJ5" s="301"/>
      <c r="DK5" s="301"/>
      <c r="DL5" s="301"/>
      <c r="DM5" s="301"/>
    </row>
    <row r="6" spans="1:154" x14ac:dyDescent="0.2">
      <c r="A6" s="405" t="s">
        <v>618</v>
      </c>
      <c r="B6" s="406" t="s">
        <v>619</v>
      </c>
      <c r="C6" s="407" t="s">
        <v>620</v>
      </c>
      <c r="D6" s="407" t="s">
        <v>621</v>
      </c>
      <c r="E6" s="407" t="s">
        <v>622</v>
      </c>
      <c r="F6" s="407" t="s">
        <v>623</v>
      </c>
    </row>
    <row r="7" spans="1:154" x14ac:dyDescent="0.2">
      <c r="A7" s="293" t="s">
        <v>624</v>
      </c>
      <c r="B7" s="408" t="s">
        <v>625</v>
      </c>
      <c r="C7" s="294"/>
      <c r="D7" s="294">
        <v>10000</v>
      </c>
      <c r="E7" s="294"/>
      <c r="F7" s="294">
        <v>10000</v>
      </c>
    </row>
    <row r="8" spans="1:154" x14ac:dyDescent="0.2">
      <c r="A8" s="293" t="s">
        <v>626</v>
      </c>
      <c r="B8" s="408" t="s">
        <v>627</v>
      </c>
      <c r="C8" s="294"/>
      <c r="D8" s="294">
        <v>1000</v>
      </c>
      <c r="E8" s="294"/>
      <c r="F8" s="294">
        <v>1000</v>
      </c>
    </row>
    <row r="9" spans="1:154" x14ac:dyDescent="0.2">
      <c r="A9" s="409" t="s">
        <v>855</v>
      </c>
      <c r="B9" s="410"/>
      <c r="C9" s="411"/>
      <c r="D9" s="411">
        <v>11000</v>
      </c>
      <c r="E9" s="411"/>
      <c r="F9" s="411">
        <v>11000</v>
      </c>
    </row>
    <row r="10" spans="1:154" x14ac:dyDescent="0.2">
      <c r="A10" s="293" t="s">
        <v>628</v>
      </c>
      <c r="B10" s="408" t="s">
        <v>629</v>
      </c>
      <c r="C10" s="294">
        <v>5000</v>
      </c>
      <c r="D10" s="294"/>
      <c r="E10" s="294">
        <v>5000</v>
      </c>
      <c r="F10" s="294"/>
    </row>
    <row r="11" spans="1:154" x14ac:dyDescent="0.2">
      <c r="A11" s="409" t="s">
        <v>856</v>
      </c>
      <c r="B11" s="410"/>
      <c r="C11" s="411">
        <v>5000</v>
      </c>
      <c r="D11" s="411"/>
      <c r="E11" s="411">
        <v>5000</v>
      </c>
      <c r="F11" s="411"/>
    </row>
    <row r="12" spans="1:154" x14ac:dyDescent="0.2">
      <c r="A12" s="293" t="s">
        <v>839</v>
      </c>
      <c r="B12" s="408" t="s">
        <v>820</v>
      </c>
      <c r="C12" s="294"/>
      <c r="D12" s="294">
        <v>5200</v>
      </c>
      <c r="E12" s="294"/>
      <c r="F12" s="294">
        <v>5200</v>
      </c>
    </row>
    <row r="13" spans="1:154" x14ac:dyDescent="0.2">
      <c r="A13" s="409" t="s">
        <v>857</v>
      </c>
      <c r="B13" s="410"/>
      <c r="C13" s="411"/>
      <c r="D13" s="411">
        <v>5200</v>
      </c>
      <c r="E13" s="411"/>
      <c r="F13" s="411">
        <v>5200</v>
      </c>
    </row>
    <row r="14" spans="1:154" x14ac:dyDescent="0.2">
      <c r="A14" s="293" t="s">
        <v>630</v>
      </c>
      <c r="B14" s="408" t="s">
        <v>222</v>
      </c>
      <c r="C14" s="294">
        <v>490.29</v>
      </c>
      <c r="D14" s="294">
        <v>6567.94</v>
      </c>
      <c r="E14" s="294"/>
      <c r="F14" s="294">
        <v>6077.65</v>
      </c>
    </row>
    <row r="15" spans="1:154" x14ac:dyDescent="0.2">
      <c r="A15" s="409" t="s">
        <v>858</v>
      </c>
      <c r="B15" s="410"/>
      <c r="C15" s="411">
        <v>490.29</v>
      </c>
      <c r="D15" s="411">
        <v>6567.94</v>
      </c>
      <c r="E15" s="411"/>
      <c r="F15" s="411">
        <v>6077.65</v>
      </c>
    </row>
    <row r="16" spans="1:154" x14ac:dyDescent="0.2">
      <c r="A16" s="412" t="s">
        <v>428</v>
      </c>
      <c r="B16" s="413"/>
      <c r="C16" s="295">
        <v>5490.29</v>
      </c>
      <c r="D16" s="295">
        <v>22767.94</v>
      </c>
      <c r="E16" s="295">
        <v>5000</v>
      </c>
      <c r="F16" s="295">
        <v>22277.65</v>
      </c>
    </row>
    <row r="17" spans="1:6" x14ac:dyDescent="0.2">
      <c r="A17" s="293" t="s">
        <v>631</v>
      </c>
      <c r="B17" s="408" t="s">
        <v>632</v>
      </c>
      <c r="C17" s="294">
        <v>1250</v>
      </c>
      <c r="D17" s="294"/>
      <c r="E17" s="294">
        <v>1250</v>
      </c>
      <c r="F17" s="294"/>
    </row>
    <row r="18" spans="1:6" x14ac:dyDescent="0.2">
      <c r="A18" s="409" t="s">
        <v>859</v>
      </c>
      <c r="B18" s="410"/>
      <c r="C18" s="411">
        <v>1250</v>
      </c>
      <c r="D18" s="411"/>
      <c r="E18" s="411">
        <v>1250</v>
      </c>
      <c r="F18" s="411"/>
    </row>
    <row r="19" spans="1:6" x14ac:dyDescent="0.2">
      <c r="A19" s="293" t="s">
        <v>633</v>
      </c>
      <c r="B19" s="408" t="s">
        <v>146</v>
      </c>
      <c r="C19" s="294">
        <v>20000</v>
      </c>
      <c r="D19" s="294"/>
      <c r="E19" s="294">
        <v>20000</v>
      </c>
      <c r="F19" s="294"/>
    </row>
    <row r="20" spans="1:6" x14ac:dyDescent="0.2">
      <c r="A20" s="293" t="s">
        <v>634</v>
      </c>
      <c r="B20" s="408" t="s">
        <v>635</v>
      </c>
      <c r="C20" s="294">
        <v>1400</v>
      </c>
      <c r="D20" s="294"/>
      <c r="E20" s="294">
        <v>1400</v>
      </c>
      <c r="F20" s="294"/>
    </row>
    <row r="21" spans="1:6" x14ac:dyDescent="0.2">
      <c r="A21" s="409" t="s">
        <v>860</v>
      </c>
      <c r="B21" s="410"/>
      <c r="C21" s="411">
        <v>21400</v>
      </c>
      <c r="D21" s="411"/>
      <c r="E21" s="411">
        <v>21400</v>
      </c>
      <c r="F21" s="411"/>
    </row>
    <row r="22" spans="1:6" x14ac:dyDescent="0.2">
      <c r="A22" s="293" t="s">
        <v>636</v>
      </c>
      <c r="B22" s="408" t="s">
        <v>632</v>
      </c>
      <c r="C22" s="294"/>
      <c r="D22" s="294">
        <v>1700</v>
      </c>
      <c r="E22" s="294"/>
      <c r="F22" s="294">
        <v>1700</v>
      </c>
    </row>
    <row r="23" spans="1:6" x14ac:dyDescent="0.2">
      <c r="A23" s="293" t="s">
        <v>637</v>
      </c>
      <c r="B23" s="408" t="s">
        <v>638</v>
      </c>
      <c r="C23" s="294"/>
      <c r="D23" s="294">
        <v>7123.81</v>
      </c>
      <c r="E23" s="294"/>
      <c r="F23" s="294">
        <v>7123.81</v>
      </c>
    </row>
    <row r="24" spans="1:6" x14ac:dyDescent="0.2">
      <c r="A24" s="293" t="s">
        <v>639</v>
      </c>
      <c r="B24" s="408" t="s">
        <v>640</v>
      </c>
      <c r="C24" s="294"/>
      <c r="D24" s="294">
        <v>1750</v>
      </c>
      <c r="E24" s="294"/>
      <c r="F24" s="294">
        <v>1750</v>
      </c>
    </row>
    <row r="25" spans="1:6" x14ac:dyDescent="0.2">
      <c r="A25" s="409" t="s">
        <v>861</v>
      </c>
      <c r="B25" s="410"/>
      <c r="C25" s="411"/>
      <c r="D25" s="411">
        <v>10573.81</v>
      </c>
      <c r="E25" s="411"/>
      <c r="F25" s="411">
        <v>10573.81</v>
      </c>
    </row>
    <row r="26" spans="1:6" x14ac:dyDescent="0.2">
      <c r="A26" s="412" t="s">
        <v>448</v>
      </c>
      <c r="B26" s="413"/>
      <c r="C26" s="295">
        <v>22650</v>
      </c>
      <c r="D26" s="295">
        <v>10573.81</v>
      </c>
      <c r="E26" s="295">
        <v>22650</v>
      </c>
      <c r="F26" s="295">
        <v>10573.81</v>
      </c>
    </row>
    <row r="27" spans="1:6" x14ac:dyDescent="0.2">
      <c r="A27" s="293" t="s">
        <v>641</v>
      </c>
      <c r="B27" s="408" t="s">
        <v>207</v>
      </c>
      <c r="C27" s="294">
        <v>35714.29</v>
      </c>
      <c r="D27" s="294">
        <v>18000</v>
      </c>
      <c r="E27" s="294">
        <v>17714.29</v>
      </c>
      <c r="F27" s="294"/>
    </row>
    <row r="28" spans="1:6" x14ac:dyDescent="0.2">
      <c r="A28" s="293" t="s">
        <v>642</v>
      </c>
      <c r="B28" s="408" t="s">
        <v>211</v>
      </c>
      <c r="C28" s="294">
        <v>15247.64</v>
      </c>
      <c r="D28" s="294">
        <v>7300</v>
      </c>
      <c r="E28" s="294">
        <f>+C28-D28</f>
        <v>7947.6399999999994</v>
      </c>
      <c r="F28" s="294"/>
    </row>
    <row r="29" spans="1:6" x14ac:dyDescent="0.2">
      <c r="A29" s="409" t="s">
        <v>862</v>
      </c>
      <c r="B29" s="410"/>
      <c r="C29" s="411">
        <v>50961.93</v>
      </c>
      <c r="D29" s="411">
        <v>25300</v>
      </c>
      <c r="E29" s="411">
        <v>25661.43</v>
      </c>
      <c r="F29" s="411"/>
    </row>
    <row r="30" spans="1:6" x14ac:dyDescent="0.2">
      <c r="A30" s="293" t="s">
        <v>643</v>
      </c>
      <c r="B30" s="408" t="s">
        <v>215</v>
      </c>
      <c r="C30" s="294">
        <v>22201</v>
      </c>
      <c r="D30" s="294">
        <v>12400</v>
      </c>
      <c r="E30" s="294">
        <v>9801</v>
      </c>
      <c r="F30" s="294"/>
    </row>
    <row r="31" spans="1:6" x14ac:dyDescent="0.2">
      <c r="A31" s="409" t="s">
        <v>863</v>
      </c>
      <c r="B31" s="410"/>
      <c r="C31" s="411">
        <v>22201</v>
      </c>
      <c r="D31" s="411">
        <v>12400</v>
      </c>
      <c r="E31" s="411">
        <v>9801</v>
      </c>
      <c r="F31" s="411"/>
    </row>
    <row r="32" spans="1:6" x14ac:dyDescent="0.2">
      <c r="A32" s="457">
        <v>391110</v>
      </c>
      <c r="B32" s="408" t="s">
        <v>899</v>
      </c>
      <c r="C32" s="294"/>
      <c r="D32" s="294">
        <f>+'Grand-livre'!K79</f>
        <v>1200</v>
      </c>
      <c r="E32" s="294"/>
      <c r="F32" s="294">
        <f>+D32</f>
        <v>1200</v>
      </c>
    </row>
    <row r="33" spans="1:9" x14ac:dyDescent="0.2">
      <c r="A33" s="298" t="s">
        <v>898</v>
      </c>
      <c r="B33" s="410"/>
      <c r="C33" s="411"/>
      <c r="D33" s="411">
        <v>1200</v>
      </c>
      <c r="E33" s="411"/>
      <c r="F33" s="411">
        <v>1200</v>
      </c>
    </row>
    <row r="34" spans="1:9" x14ac:dyDescent="0.2">
      <c r="A34" s="412" t="s">
        <v>459</v>
      </c>
      <c r="B34" s="413"/>
      <c r="C34" s="295">
        <v>73162.929999999993</v>
      </c>
      <c r="D34" s="295">
        <v>38900</v>
      </c>
      <c r="E34" s="295">
        <v>35462.93</v>
      </c>
      <c r="F34" s="295">
        <v>1200</v>
      </c>
      <c r="I34" s="299"/>
    </row>
    <row r="35" spans="1:9" x14ac:dyDescent="0.2">
      <c r="A35" s="293" t="s">
        <v>644</v>
      </c>
      <c r="B35" s="408" t="s">
        <v>645</v>
      </c>
      <c r="C35" s="294"/>
      <c r="D35" s="294">
        <v>46260</v>
      </c>
      <c r="E35" s="294"/>
      <c r="F35" s="294">
        <v>46260</v>
      </c>
    </row>
    <row r="36" spans="1:9" x14ac:dyDescent="0.2">
      <c r="A36" s="293" t="s">
        <v>152</v>
      </c>
      <c r="B36" s="408" t="s">
        <v>107</v>
      </c>
      <c r="C36" s="294"/>
      <c r="D36" s="294">
        <v>6500</v>
      </c>
      <c r="E36" s="294"/>
      <c r="F36" s="294">
        <v>6500</v>
      </c>
    </row>
    <row r="37" spans="1:9" x14ac:dyDescent="0.2">
      <c r="A37" s="293" t="s">
        <v>155</v>
      </c>
      <c r="B37" s="408" t="s">
        <v>18</v>
      </c>
      <c r="C37" s="294"/>
      <c r="D37" s="294">
        <v>180</v>
      </c>
      <c r="E37" s="294"/>
      <c r="F37" s="294">
        <v>180</v>
      </c>
    </row>
    <row r="38" spans="1:9" x14ac:dyDescent="0.2">
      <c r="A38" s="293" t="s">
        <v>150</v>
      </c>
      <c r="B38" s="408" t="s">
        <v>106</v>
      </c>
      <c r="C38" s="294">
        <v>700</v>
      </c>
      <c r="D38" s="294">
        <v>2800</v>
      </c>
      <c r="E38" s="294"/>
      <c r="F38" s="294">
        <v>2100</v>
      </c>
    </row>
    <row r="39" spans="1:9" x14ac:dyDescent="0.2">
      <c r="A39" s="293" t="s">
        <v>145</v>
      </c>
      <c r="B39" s="408" t="s">
        <v>7</v>
      </c>
      <c r="C39" s="294"/>
      <c r="D39" s="294">
        <v>2944</v>
      </c>
      <c r="E39" s="294"/>
      <c r="F39" s="294">
        <v>2944</v>
      </c>
    </row>
    <row r="40" spans="1:9" x14ac:dyDescent="0.2">
      <c r="A40" s="293" t="s">
        <v>225</v>
      </c>
      <c r="B40" s="408" t="s">
        <v>200</v>
      </c>
      <c r="C40" s="294">
        <v>1000</v>
      </c>
      <c r="D40" s="294">
        <v>2000</v>
      </c>
      <c r="E40" s="294"/>
      <c r="F40" s="294">
        <v>1000</v>
      </c>
    </row>
    <row r="41" spans="1:9" x14ac:dyDescent="0.2">
      <c r="A41" s="293" t="s">
        <v>164</v>
      </c>
      <c r="B41" s="408" t="s">
        <v>646</v>
      </c>
      <c r="C41" s="294"/>
      <c r="D41" s="294">
        <v>6000</v>
      </c>
      <c r="E41" s="294"/>
      <c r="F41" s="458">
        <v>6000</v>
      </c>
    </row>
    <row r="42" spans="1:9" x14ac:dyDescent="0.2">
      <c r="A42" s="409" t="s">
        <v>864</v>
      </c>
      <c r="B42" s="410"/>
      <c r="C42" s="411">
        <v>1700</v>
      </c>
      <c r="D42" s="411">
        <v>66684</v>
      </c>
      <c r="E42" s="411"/>
      <c r="F42" s="411">
        <v>64984</v>
      </c>
    </row>
    <row r="43" spans="1:9" x14ac:dyDescent="0.2">
      <c r="A43" s="293" t="s">
        <v>647</v>
      </c>
      <c r="B43" s="408" t="s">
        <v>648</v>
      </c>
      <c r="C43" s="294">
        <v>47531.58</v>
      </c>
      <c r="D43" s="294"/>
      <c r="E43" s="294">
        <v>47531.58</v>
      </c>
      <c r="F43" s="294"/>
    </row>
    <row r="44" spans="1:9" x14ac:dyDescent="0.2">
      <c r="A44" s="293" t="s">
        <v>218</v>
      </c>
      <c r="B44" s="408" t="s">
        <v>198</v>
      </c>
      <c r="C44" s="294">
        <v>1200</v>
      </c>
      <c r="D44" s="294">
        <v>1200</v>
      </c>
      <c r="E44" s="294"/>
      <c r="F44" s="294"/>
    </row>
    <row r="45" spans="1:9" x14ac:dyDescent="0.2">
      <c r="A45" s="293" t="s">
        <v>177</v>
      </c>
      <c r="B45" s="408" t="s">
        <v>649</v>
      </c>
      <c r="C45" s="294">
        <v>15000</v>
      </c>
      <c r="D45" s="294"/>
      <c r="E45" s="294">
        <v>15000</v>
      </c>
      <c r="F45" s="294"/>
    </row>
    <row r="46" spans="1:9" x14ac:dyDescent="0.2">
      <c r="A46" s="293" t="s">
        <v>173</v>
      </c>
      <c r="B46" s="408" t="s">
        <v>174</v>
      </c>
      <c r="C46" s="294">
        <v>16400</v>
      </c>
      <c r="D46" s="294">
        <v>7200</v>
      </c>
      <c r="E46" s="294">
        <v>9200</v>
      </c>
      <c r="F46" s="294"/>
    </row>
    <row r="47" spans="1:9" x14ac:dyDescent="0.2">
      <c r="A47" s="409" t="s">
        <v>865</v>
      </c>
      <c r="B47" s="410"/>
      <c r="C47" s="411">
        <v>80131.58</v>
      </c>
      <c r="D47" s="411">
        <v>8400</v>
      </c>
      <c r="E47" s="411">
        <v>71731.58</v>
      </c>
      <c r="F47" s="411"/>
    </row>
    <row r="48" spans="1:9" x14ac:dyDescent="0.2">
      <c r="A48" s="293" t="s">
        <v>650</v>
      </c>
      <c r="B48" s="408" t="s">
        <v>189</v>
      </c>
      <c r="C48" s="294">
        <v>1328.58</v>
      </c>
      <c r="D48" s="294">
        <v>3985.74</v>
      </c>
      <c r="E48" s="294"/>
      <c r="F48" s="294">
        <v>2657.16</v>
      </c>
    </row>
    <row r="49" spans="1:9" x14ac:dyDescent="0.2">
      <c r="A49" s="409" t="s">
        <v>866</v>
      </c>
      <c r="B49" s="410"/>
      <c r="C49" s="411">
        <v>1328.58</v>
      </c>
      <c r="D49" s="411">
        <v>3985.74</v>
      </c>
      <c r="E49" s="411"/>
      <c r="F49" s="411">
        <v>2657.16</v>
      </c>
    </row>
    <row r="50" spans="1:9" x14ac:dyDescent="0.2">
      <c r="A50" s="293" t="s">
        <v>651</v>
      </c>
      <c r="B50" s="408" t="s">
        <v>183</v>
      </c>
      <c r="C50" s="294"/>
      <c r="D50" s="294">
        <v>3079.96</v>
      </c>
      <c r="E50" s="294"/>
      <c r="F50" s="294">
        <v>3079.96</v>
      </c>
    </row>
    <row r="51" spans="1:9" x14ac:dyDescent="0.2">
      <c r="A51" s="293" t="s">
        <v>652</v>
      </c>
      <c r="B51" s="408" t="s">
        <v>185</v>
      </c>
      <c r="C51" s="294">
        <v>414.8</v>
      </c>
      <c r="D51" s="294">
        <v>622.20000000000005</v>
      </c>
      <c r="E51" s="294"/>
      <c r="F51" s="294">
        <v>207.4</v>
      </c>
    </row>
    <row r="52" spans="1:9" x14ac:dyDescent="0.2">
      <c r="A52" s="409" t="s">
        <v>867</v>
      </c>
      <c r="B52" s="410"/>
      <c r="C52" s="411">
        <v>414.8</v>
      </c>
      <c r="D52" s="411">
        <v>3702.16</v>
      </c>
      <c r="E52" s="411"/>
      <c r="F52" s="411">
        <v>3287.36</v>
      </c>
    </row>
    <row r="53" spans="1:9" x14ac:dyDescent="0.2">
      <c r="A53" s="293" t="s">
        <v>653</v>
      </c>
      <c r="B53" s="408" t="s">
        <v>187</v>
      </c>
      <c r="C53" s="294"/>
      <c r="D53" s="294">
        <v>221.82</v>
      </c>
      <c r="E53" s="294"/>
      <c r="F53" s="294">
        <v>221.82</v>
      </c>
    </row>
    <row r="54" spans="1:9" x14ac:dyDescent="0.2">
      <c r="A54" s="293" t="s">
        <v>654</v>
      </c>
      <c r="B54" s="408" t="s">
        <v>655</v>
      </c>
      <c r="C54" s="294"/>
      <c r="D54" s="294">
        <v>20000</v>
      </c>
      <c r="E54" s="294"/>
      <c r="F54" s="294">
        <v>20000</v>
      </c>
    </row>
    <row r="55" spans="1:9" x14ac:dyDescent="0.2">
      <c r="A55" s="293" t="s">
        <v>656</v>
      </c>
      <c r="B55" s="408" t="s">
        <v>224</v>
      </c>
      <c r="C55" s="294">
        <v>2880</v>
      </c>
      <c r="D55" s="294">
        <v>2880</v>
      </c>
      <c r="E55" s="294"/>
      <c r="F55" s="294"/>
    </row>
    <row r="56" spans="1:9" x14ac:dyDescent="0.2">
      <c r="A56" s="293" t="s">
        <v>657</v>
      </c>
      <c r="B56" s="408" t="s">
        <v>147</v>
      </c>
      <c r="C56" s="294">
        <v>1000</v>
      </c>
      <c r="D56" s="294">
        <f>'Grand-livre'!K171</f>
        <v>0</v>
      </c>
      <c r="E56" s="294"/>
      <c r="F56" s="294"/>
    </row>
    <row r="57" spans="1:9" x14ac:dyDescent="0.2">
      <c r="A57" s="293" t="s">
        <v>658</v>
      </c>
      <c r="B57" s="408" t="s">
        <v>144</v>
      </c>
      <c r="C57" s="294">
        <v>574</v>
      </c>
      <c r="D57" s="294">
        <f>'Grand-livre'!K177</f>
        <v>0</v>
      </c>
      <c r="E57" s="294">
        <f>'Grand-livre'!M177</f>
        <v>574</v>
      </c>
      <c r="F57" s="294"/>
    </row>
    <row r="58" spans="1:9" x14ac:dyDescent="0.2">
      <c r="A58" s="455">
        <v>445670</v>
      </c>
      <c r="B58" s="408" t="s">
        <v>891</v>
      </c>
      <c r="C58" s="294">
        <f>'Grand-livre'!I181</f>
        <v>0</v>
      </c>
      <c r="D58" s="294"/>
      <c r="E58" s="294">
        <f>'Grand-livre'!M181</f>
        <v>0</v>
      </c>
      <c r="F58" s="294"/>
    </row>
    <row r="59" spans="1:9" x14ac:dyDescent="0.2">
      <c r="A59" s="293" t="s">
        <v>659</v>
      </c>
      <c r="B59" s="408" t="s">
        <v>172</v>
      </c>
      <c r="C59" s="294">
        <f>'Grand-livre'!I187</f>
        <v>0</v>
      </c>
      <c r="D59" s="294">
        <v>2000</v>
      </c>
      <c r="E59" s="294"/>
      <c r="F59" s="294">
        <f>-'Grand-livre'!M187</f>
        <v>2000</v>
      </c>
    </row>
    <row r="60" spans="1:9" x14ac:dyDescent="0.2">
      <c r="A60" s="293" t="s">
        <v>660</v>
      </c>
      <c r="B60" s="408" t="s">
        <v>661</v>
      </c>
      <c r="C60" s="294">
        <v>648</v>
      </c>
      <c r="D60" s="294">
        <v>648</v>
      </c>
      <c r="E60" s="294"/>
      <c r="F60" s="294"/>
    </row>
    <row r="61" spans="1:9" x14ac:dyDescent="0.2">
      <c r="A61" s="409" t="s">
        <v>868</v>
      </c>
      <c r="B61" s="410"/>
      <c r="C61" s="411">
        <f>SUM(C53:C60)</f>
        <v>5102</v>
      </c>
      <c r="D61" s="411">
        <f>SUM(D53:D60)</f>
        <v>25749.82</v>
      </c>
      <c r="E61" s="411">
        <f>SUM(E53:E60)</f>
        <v>574</v>
      </c>
      <c r="F61" s="411">
        <f>SUM(F53:F60)</f>
        <v>22221.82</v>
      </c>
      <c r="H61" s="299"/>
      <c r="I61" s="299"/>
    </row>
    <row r="62" spans="1:9" x14ac:dyDescent="0.2">
      <c r="A62" s="293" t="s">
        <v>662</v>
      </c>
      <c r="B62" s="408" t="s">
        <v>663</v>
      </c>
      <c r="C62" s="294"/>
      <c r="D62" s="294">
        <v>25000</v>
      </c>
      <c r="E62" s="294"/>
      <c r="F62" s="294">
        <v>25000</v>
      </c>
    </row>
    <row r="63" spans="1:9" x14ac:dyDescent="0.2">
      <c r="A63" s="409" t="s">
        <v>869</v>
      </c>
      <c r="B63" s="410"/>
      <c r="C63" s="411"/>
      <c r="D63" s="411">
        <v>25000</v>
      </c>
      <c r="E63" s="411"/>
      <c r="F63" s="411">
        <v>25000</v>
      </c>
    </row>
    <row r="64" spans="1:9" x14ac:dyDescent="0.2">
      <c r="A64" s="412" t="s">
        <v>517</v>
      </c>
      <c r="B64" s="413"/>
      <c r="C64" s="295">
        <v>88676.96</v>
      </c>
      <c r="D64" s="295">
        <v>133521.72</v>
      </c>
      <c r="E64" s="295">
        <v>73953.58</v>
      </c>
      <c r="F64" s="295">
        <v>118798.34</v>
      </c>
    </row>
    <row r="65" spans="1:6" x14ac:dyDescent="0.2">
      <c r="A65" s="293" t="s">
        <v>664</v>
      </c>
      <c r="B65" s="408" t="s">
        <v>227</v>
      </c>
      <c r="C65" s="294">
        <v>912.72</v>
      </c>
      <c r="D65" s="294">
        <v>5400</v>
      </c>
      <c r="E65" s="294"/>
      <c r="F65" s="294">
        <v>4487.28</v>
      </c>
    </row>
    <row r="66" spans="1:6" x14ac:dyDescent="0.2">
      <c r="A66" s="409" t="s">
        <v>870</v>
      </c>
      <c r="B66" s="410"/>
      <c r="C66" s="411">
        <v>912.72</v>
      </c>
      <c r="D66" s="411">
        <v>5400</v>
      </c>
      <c r="E66" s="411"/>
      <c r="F66" s="411">
        <v>4487.28</v>
      </c>
    </row>
    <row r="67" spans="1:6" x14ac:dyDescent="0.2">
      <c r="A67" s="293" t="s">
        <v>665</v>
      </c>
      <c r="B67" s="408" t="s">
        <v>666</v>
      </c>
      <c r="C67" s="294">
        <v>500</v>
      </c>
      <c r="D67" s="294"/>
      <c r="E67" s="294">
        <v>500</v>
      </c>
      <c r="F67" s="294"/>
    </row>
    <row r="68" spans="1:6" x14ac:dyDescent="0.2">
      <c r="A68" s="409" t="s">
        <v>871</v>
      </c>
      <c r="B68" s="410"/>
      <c r="C68" s="411">
        <v>500</v>
      </c>
      <c r="D68" s="411"/>
      <c r="E68" s="411">
        <v>500</v>
      </c>
      <c r="F68" s="411"/>
    </row>
    <row r="69" spans="1:6" x14ac:dyDescent="0.2">
      <c r="A69" s="412" t="s">
        <v>525</v>
      </c>
      <c r="B69" s="413"/>
      <c r="C69" s="295">
        <v>1412.72</v>
      </c>
      <c r="D69" s="295">
        <v>5400</v>
      </c>
      <c r="E69" s="295">
        <v>500</v>
      </c>
      <c r="F69" s="295">
        <v>4487.28</v>
      </c>
    </row>
    <row r="70" spans="1:6" x14ac:dyDescent="0.2">
      <c r="A70" s="293" t="s">
        <v>667</v>
      </c>
      <c r="B70" s="408" t="s">
        <v>668</v>
      </c>
      <c r="C70" s="294">
        <v>36700</v>
      </c>
      <c r="D70" s="294"/>
      <c r="E70" s="294">
        <v>36700</v>
      </c>
      <c r="F70" s="294"/>
    </row>
    <row r="71" spans="1:6" x14ac:dyDescent="0.2">
      <c r="A71" s="293" t="s">
        <v>669</v>
      </c>
      <c r="B71" s="408" t="s">
        <v>143</v>
      </c>
      <c r="C71" s="294">
        <v>400</v>
      </c>
      <c r="D71" s="294"/>
      <c r="E71" s="294">
        <v>400</v>
      </c>
      <c r="F71" s="294"/>
    </row>
    <row r="72" spans="1:6" x14ac:dyDescent="0.2">
      <c r="A72" s="293" t="s">
        <v>670</v>
      </c>
      <c r="B72" s="408" t="s">
        <v>141</v>
      </c>
      <c r="C72" s="294">
        <v>2000</v>
      </c>
      <c r="D72" s="294"/>
      <c r="E72" s="294">
        <v>2000</v>
      </c>
      <c r="F72" s="294"/>
    </row>
    <row r="73" spans="1:6" x14ac:dyDescent="0.2">
      <c r="A73" s="293" t="s">
        <v>671</v>
      </c>
      <c r="B73" s="408" t="s">
        <v>210</v>
      </c>
      <c r="C73" s="294">
        <v>7300</v>
      </c>
      <c r="D73" s="294">
        <v>8847.64</v>
      </c>
      <c r="E73" s="294"/>
      <c r="F73" s="294">
        <v>1547.64</v>
      </c>
    </row>
    <row r="74" spans="1:6" x14ac:dyDescent="0.2">
      <c r="A74" s="293" t="s">
        <v>672</v>
      </c>
      <c r="B74" s="408" t="s">
        <v>206</v>
      </c>
      <c r="C74" s="294">
        <v>20200</v>
      </c>
      <c r="D74" s="294">
        <v>17714.29</v>
      </c>
      <c r="E74" s="294">
        <v>2485.71</v>
      </c>
      <c r="F74" s="294"/>
    </row>
    <row r="75" spans="1:6" x14ac:dyDescent="0.2">
      <c r="A75" s="293" t="s">
        <v>673</v>
      </c>
      <c r="B75" s="408" t="s">
        <v>674</v>
      </c>
      <c r="C75" s="294">
        <v>4500</v>
      </c>
      <c r="D75" s="294"/>
      <c r="E75" s="294">
        <v>4500</v>
      </c>
      <c r="F75" s="294"/>
    </row>
    <row r="76" spans="1:6" x14ac:dyDescent="0.2">
      <c r="A76" s="293" t="s">
        <v>675</v>
      </c>
      <c r="B76" s="408" t="s">
        <v>676</v>
      </c>
      <c r="C76" s="294">
        <v>11200</v>
      </c>
      <c r="D76" s="294"/>
      <c r="E76" s="294">
        <v>11200</v>
      </c>
      <c r="F76" s="294"/>
    </row>
    <row r="77" spans="1:6" x14ac:dyDescent="0.2">
      <c r="A77" s="293" t="s">
        <v>677</v>
      </c>
      <c r="B77" s="408" t="s">
        <v>678</v>
      </c>
      <c r="C77" s="294">
        <v>1000</v>
      </c>
      <c r="D77" s="294"/>
      <c r="E77" s="294">
        <v>1000</v>
      </c>
      <c r="F77" s="294"/>
    </row>
    <row r="78" spans="1:6" x14ac:dyDescent="0.2">
      <c r="A78" s="409" t="s">
        <v>872</v>
      </c>
      <c r="B78" s="410"/>
      <c r="C78" s="411">
        <v>83300</v>
      </c>
      <c r="D78" s="411">
        <v>26561.93</v>
      </c>
      <c r="E78" s="411">
        <v>58285.71</v>
      </c>
      <c r="F78" s="411">
        <v>1547.64</v>
      </c>
    </row>
    <row r="79" spans="1:6" x14ac:dyDescent="0.2">
      <c r="A79" s="293" t="s">
        <v>679</v>
      </c>
      <c r="B79" s="408" t="s">
        <v>396</v>
      </c>
      <c r="C79" s="294">
        <v>12000</v>
      </c>
      <c r="D79" s="294"/>
      <c r="E79" s="294">
        <v>12000</v>
      </c>
      <c r="F79" s="294"/>
    </row>
    <row r="80" spans="1:6" x14ac:dyDescent="0.2">
      <c r="A80" s="293" t="s">
        <v>680</v>
      </c>
      <c r="B80" s="408" t="s">
        <v>681</v>
      </c>
      <c r="C80" s="294">
        <v>5500</v>
      </c>
      <c r="D80" s="294"/>
      <c r="E80" s="294">
        <v>5500</v>
      </c>
      <c r="F80" s="294"/>
    </row>
    <row r="81" spans="1:6" x14ac:dyDescent="0.2">
      <c r="A81" s="293" t="s">
        <v>682</v>
      </c>
      <c r="B81" s="408" t="s">
        <v>148</v>
      </c>
      <c r="C81" s="294">
        <v>7200</v>
      </c>
      <c r="D81" s="294"/>
      <c r="E81" s="294">
        <v>7200</v>
      </c>
      <c r="F81" s="294"/>
    </row>
    <row r="82" spans="1:6" x14ac:dyDescent="0.2">
      <c r="A82" s="293" t="s">
        <v>683</v>
      </c>
      <c r="B82" s="408" t="s">
        <v>149</v>
      </c>
      <c r="C82" s="294">
        <v>1200</v>
      </c>
      <c r="D82" s="294"/>
      <c r="E82" s="294">
        <v>1200</v>
      </c>
      <c r="F82" s="294"/>
    </row>
    <row r="83" spans="1:6" x14ac:dyDescent="0.2">
      <c r="A83" s="293" t="s">
        <v>684</v>
      </c>
      <c r="B83" s="408" t="s">
        <v>685</v>
      </c>
      <c r="C83" s="294">
        <v>8900</v>
      </c>
      <c r="D83" s="294"/>
      <c r="E83" s="294">
        <v>8900</v>
      </c>
      <c r="F83" s="294"/>
    </row>
    <row r="84" spans="1:6" x14ac:dyDescent="0.2">
      <c r="A84" s="293" t="s">
        <v>686</v>
      </c>
      <c r="B84" s="408" t="s">
        <v>151</v>
      </c>
      <c r="C84" s="294">
        <v>2400</v>
      </c>
      <c r="D84" s="294"/>
      <c r="E84" s="294">
        <v>2400</v>
      </c>
      <c r="F84" s="294"/>
    </row>
    <row r="85" spans="1:6" x14ac:dyDescent="0.2">
      <c r="A85" s="409" t="s">
        <v>843</v>
      </c>
      <c r="B85" s="410"/>
      <c r="C85" s="411">
        <v>37200</v>
      </c>
      <c r="D85" s="411"/>
      <c r="E85" s="411">
        <v>37200</v>
      </c>
      <c r="F85" s="411"/>
    </row>
    <row r="86" spans="1:6" x14ac:dyDescent="0.2">
      <c r="A86" s="293" t="s">
        <v>687</v>
      </c>
      <c r="B86" s="408" t="s">
        <v>688</v>
      </c>
      <c r="C86" s="294">
        <v>6200</v>
      </c>
      <c r="D86" s="294"/>
      <c r="E86" s="294">
        <v>6200</v>
      </c>
      <c r="F86" s="294"/>
    </row>
    <row r="87" spans="1:6" x14ac:dyDescent="0.2">
      <c r="A87" s="293" t="s">
        <v>689</v>
      </c>
      <c r="B87" s="408" t="s">
        <v>154</v>
      </c>
      <c r="C87" s="294">
        <v>1800</v>
      </c>
      <c r="D87" s="294"/>
      <c r="E87" s="294">
        <v>1800</v>
      </c>
      <c r="F87" s="294"/>
    </row>
    <row r="88" spans="1:6" x14ac:dyDescent="0.2">
      <c r="A88" s="293" t="s">
        <v>690</v>
      </c>
      <c r="B88" s="408" t="s">
        <v>691</v>
      </c>
      <c r="C88" s="294">
        <v>10250</v>
      </c>
      <c r="D88" s="294"/>
      <c r="E88" s="294">
        <v>10250</v>
      </c>
      <c r="F88" s="294"/>
    </row>
    <row r="89" spans="1:6" x14ac:dyDescent="0.2">
      <c r="A89" s="293" t="s">
        <v>692</v>
      </c>
      <c r="B89" s="408" t="s">
        <v>693</v>
      </c>
      <c r="C89" s="294">
        <v>9000</v>
      </c>
      <c r="D89" s="294"/>
      <c r="E89" s="294">
        <v>9000</v>
      </c>
      <c r="F89" s="294"/>
    </row>
    <row r="90" spans="1:6" x14ac:dyDescent="0.2">
      <c r="A90" s="409" t="s">
        <v>873</v>
      </c>
      <c r="B90" s="410"/>
      <c r="C90" s="411">
        <v>27250</v>
      </c>
      <c r="D90" s="411"/>
      <c r="E90" s="411">
        <v>27250</v>
      </c>
      <c r="F90" s="411"/>
    </row>
    <row r="91" spans="1:6" x14ac:dyDescent="0.2">
      <c r="A91" s="293" t="s">
        <v>694</v>
      </c>
      <c r="B91" s="408" t="s">
        <v>695</v>
      </c>
      <c r="C91" s="294">
        <v>648</v>
      </c>
      <c r="D91" s="294"/>
      <c r="E91" s="294">
        <v>648</v>
      </c>
      <c r="F91" s="294"/>
    </row>
    <row r="92" spans="1:6" x14ac:dyDescent="0.2">
      <c r="A92" s="293" t="s">
        <v>696</v>
      </c>
      <c r="B92" s="408" t="s">
        <v>697</v>
      </c>
      <c r="C92" s="294">
        <v>2500</v>
      </c>
      <c r="D92" s="294"/>
      <c r="E92" s="294">
        <v>2500</v>
      </c>
      <c r="F92" s="294"/>
    </row>
    <row r="93" spans="1:6" x14ac:dyDescent="0.2">
      <c r="A93" s="409" t="s">
        <v>874</v>
      </c>
      <c r="B93" s="410"/>
      <c r="C93" s="411">
        <v>3148</v>
      </c>
      <c r="D93" s="411"/>
      <c r="E93" s="411">
        <v>3148</v>
      </c>
      <c r="F93" s="411"/>
    </row>
    <row r="94" spans="1:6" x14ac:dyDescent="0.2">
      <c r="A94" s="293" t="s">
        <v>698</v>
      </c>
      <c r="B94" s="408" t="s">
        <v>181</v>
      </c>
      <c r="C94" s="294">
        <v>28000</v>
      </c>
      <c r="D94" s="294"/>
      <c r="E94" s="294">
        <v>28000</v>
      </c>
      <c r="F94" s="294"/>
    </row>
    <row r="95" spans="1:6" x14ac:dyDescent="0.2">
      <c r="A95" s="293" t="s">
        <v>699</v>
      </c>
      <c r="B95" s="408" t="s">
        <v>191</v>
      </c>
      <c r="C95" s="294">
        <v>8068.48</v>
      </c>
      <c r="D95" s="294"/>
      <c r="E95" s="294">
        <v>8068.48</v>
      </c>
      <c r="F95" s="294"/>
    </row>
    <row r="96" spans="1:6" x14ac:dyDescent="0.2">
      <c r="A96" s="293" t="s">
        <v>700</v>
      </c>
      <c r="B96" s="408" t="s">
        <v>195</v>
      </c>
      <c r="C96" s="294">
        <v>1741.6</v>
      </c>
      <c r="D96" s="294"/>
      <c r="E96" s="294">
        <v>1741.6</v>
      </c>
      <c r="F96" s="294"/>
    </row>
    <row r="97" spans="1:10" x14ac:dyDescent="0.2">
      <c r="A97" s="293" t="s">
        <v>701</v>
      </c>
      <c r="B97" s="408" t="s">
        <v>193</v>
      </c>
      <c r="C97" s="294">
        <v>1176</v>
      </c>
      <c r="D97" s="294"/>
      <c r="E97" s="294">
        <v>1176</v>
      </c>
      <c r="F97" s="294"/>
    </row>
    <row r="98" spans="1:10" x14ac:dyDescent="0.2">
      <c r="A98" s="409" t="s">
        <v>875</v>
      </c>
      <c r="B98" s="410"/>
      <c r="C98" s="411">
        <v>38986.080000000002</v>
      </c>
      <c r="D98" s="411"/>
      <c r="E98" s="411">
        <v>38986.080000000002</v>
      </c>
      <c r="F98" s="411"/>
    </row>
    <row r="99" spans="1:10" x14ac:dyDescent="0.2">
      <c r="A99" s="293" t="s">
        <v>702</v>
      </c>
      <c r="B99" s="408" t="s">
        <v>223</v>
      </c>
      <c r="C99" s="294">
        <v>111.23</v>
      </c>
      <c r="D99" s="294"/>
      <c r="E99" s="294">
        <v>111.23</v>
      </c>
      <c r="F99" s="294"/>
    </row>
    <row r="100" spans="1:10" x14ac:dyDescent="0.2">
      <c r="A100" s="409" t="s">
        <v>876</v>
      </c>
      <c r="B100" s="410"/>
      <c r="C100" s="411">
        <v>111.23</v>
      </c>
      <c r="D100" s="411"/>
      <c r="E100" s="411">
        <v>111.23</v>
      </c>
      <c r="F100" s="411"/>
    </row>
    <row r="101" spans="1:10" x14ac:dyDescent="0.2">
      <c r="A101" s="293" t="s">
        <v>703</v>
      </c>
      <c r="B101" s="408" t="s">
        <v>704</v>
      </c>
      <c r="C101" s="294">
        <v>1600</v>
      </c>
      <c r="D101" s="294"/>
      <c r="E101" s="294">
        <v>1600</v>
      </c>
      <c r="F101" s="294"/>
    </row>
    <row r="102" spans="1:10" x14ac:dyDescent="0.2">
      <c r="A102" s="409" t="s">
        <v>877</v>
      </c>
      <c r="B102" s="410"/>
      <c r="C102" s="411">
        <v>1600</v>
      </c>
      <c r="D102" s="411"/>
      <c r="E102" s="411">
        <v>1600</v>
      </c>
      <c r="F102" s="411"/>
    </row>
    <row r="103" spans="1:10" x14ac:dyDescent="0.2">
      <c r="A103" s="293" t="s">
        <v>840</v>
      </c>
      <c r="B103" s="408" t="s">
        <v>815</v>
      </c>
      <c r="C103" s="294">
        <v>4623.8100000000004</v>
      </c>
      <c r="D103" s="294"/>
      <c r="E103" s="294">
        <v>4623.8100000000004</v>
      </c>
      <c r="F103" s="294"/>
      <c r="J103" s="429">
        <f>C101+C104+C105</f>
        <v>8000</v>
      </c>
    </row>
    <row r="104" spans="1:10" x14ac:dyDescent="0.2">
      <c r="A104" s="293" t="s">
        <v>841</v>
      </c>
      <c r="B104" s="408" t="s">
        <v>818</v>
      </c>
      <c r="C104" s="294">
        <v>1200</v>
      </c>
      <c r="D104" s="294"/>
      <c r="E104" s="294">
        <v>1200</v>
      </c>
      <c r="F104" s="294"/>
    </row>
    <row r="105" spans="1:10" x14ac:dyDescent="0.2">
      <c r="A105" s="293" t="s">
        <v>842</v>
      </c>
      <c r="B105" s="408" t="s">
        <v>819</v>
      </c>
      <c r="C105" s="294">
        <v>5200</v>
      </c>
      <c r="D105" s="294"/>
      <c r="E105" s="294">
        <v>5200</v>
      </c>
      <c r="F105" s="294"/>
    </row>
    <row r="106" spans="1:10" x14ac:dyDescent="0.2">
      <c r="A106" s="409" t="s">
        <v>878</v>
      </c>
      <c r="B106" s="410"/>
      <c r="C106" s="411">
        <v>11023.81</v>
      </c>
      <c r="D106" s="411"/>
      <c r="E106" s="411">
        <v>11023.81</v>
      </c>
      <c r="F106" s="411"/>
    </row>
    <row r="107" spans="1:10" x14ac:dyDescent="0.2">
      <c r="A107" s="412" t="s">
        <v>602</v>
      </c>
      <c r="B107" s="413"/>
      <c r="C107" s="295">
        <v>202619.12</v>
      </c>
      <c r="D107" s="295">
        <v>26561.93</v>
      </c>
      <c r="E107" s="295">
        <v>177604.83</v>
      </c>
      <c r="F107" s="295">
        <v>1547.64</v>
      </c>
    </row>
    <row r="108" spans="1:10" x14ac:dyDescent="0.2">
      <c r="A108" s="293" t="s">
        <v>705</v>
      </c>
      <c r="B108" s="408" t="s">
        <v>176</v>
      </c>
      <c r="C108" s="294"/>
      <c r="D108" s="294">
        <v>4000</v>
      </c>
      <c r="E108" s="294"/>
      <c r="F108" s="294">
        <v>4000</v>
      </c>
    </row>
    <row r="109" spans="1:10" x14ac:dyDescent="0.2">
      <c r="A109" s="293" t="s">
        <v>706</v>
      </c>
      <c r="B109" s="408" t="s">
        <v>171</v>
      </c>
      <c r="C109" s="294"/>
      <c r="D109" s="294">
        <v>153300</v>
      </c>
      <c r="E109" s="294"/>
      <c r="F109" s="294">
        <v>153300</v>
      </c>
    </row>
    <row r="110" spans="1:10" x14ac:dyDescent="0.2">
      <c r="A110" s="409" t="s">
        <v>879</v>
      </c>
      <c r="B110" s="410"/>
      <c r="C110" s="411"/>
      <c r="D110" s="411">
        <v>157300</v>
      </c>
      <c r="E110" s="411"/>
      <c r="F110" s="411">
        <v>157300</v>
      </c>
    </row>
    <row r="111" spans="1:10" x14ac:dyDescent="0.2">
      <c r="A111" s="293" t="s">
        <v>707</v>
      </c>
      <c r="B111" s="408" t="s">
        <v>214</v>
      </c>
      <c r="C111" s="294">
        <v>18900</v>
      </c>
      <c r="D111" s="294">
        <v>9801</v>
      </c>
      <c r="E111" s="294">
        <v>9099</v>
      </c>
      <c r="F111" s="294"/>
    </row>
    <row r="112" spans="1:10" x14ac:dyDescent="0.2">
      <c r="A112" s="409" t="s">
        <v>880</v>
      </c>
      <c r="B112" s="410"/>
      <c r="C112" s="411">
        <v>18900</v>
      </c>
      <c r="D112" s="411">
        <v>9801</v>
      </c>
      <c r="E112" s="411">
        <v>9099</v>
      </c>
      <c r="F112" s="411"/>
    </row>
    <row r="113" spans="1:6" x14ac:dyDescent="0.2">
      <c r="A113" s="293" t="s">
        <v>708</v>
      </c>
      <c r="B113" s="408" t="s">
        <v>709</v>
      </c>
      <c r="C113" s="294"/>
      <c r="D113" s="294">
        <v>8085.62</v>
      </c>
      <c r="E113" s="294"/>
      <c r="F113" s="294">
        <v>8085.62</v>
      </c>
    </row>
    <row r="114" spans="1:6" x14ac:dyDescent="0.2">
      <c r="A114" s="409" t="s">
        <v>881</v>
      </c>
      <c r="B114" s="410"/>
      <c r="C114" s="411"/>
      <c r="D114" s="411">
        <v>8085.62</v>
      </c>
      <c r="E114" s="411"/>
      <c r="F114" s="411">
        <v>8085.62</v>
      </c>
    </row>
    <row r="115" spans="1:6" x14ac:dyDescent="0.2">
      <c r="A115" s="412" t="s">
        <v>613</v>
      </c>
      <c r="B115" s="413"/>
      <c r="C115" s="295">
        <v>18900</v>
      </c>
      <c r="D115" s="295">
        <v>175186.62</v>
      </c>
      <c r="E115" s="295">
        <v>9099</v>
      </c>
      <c r="F115" s="295">
        <v>165385.62</v>
      </c>
    </row>
    <row r="116" spans="1:6" x14ac:dyDescent="0.2">
      <c r="A116" s="414"/>
      <c r="B116" s="414"/>
      <c r="C116" s="414"/>
      <c r="D116" s="414"/>
      <c r="E116" s="414"/>
      <c r="F116" s="414"/>
    </row>
    <row r="117" spans="1:6" x14ac:dyDescent="0.2">
      <c r="A117" s="415" t="s">
        <v>710</v>
      </c>
      <c r="B117" s="416"/>
      <c r="C117" s="417">
        <v>412912.02</v>
      </c>
      <c r="D117" s="417">
        <v>412912.02</v>
      </c>
      <c r="E117" s="417">
        <v>323070.34000000003</v>
      </c>
      <c r="F117" s="417">
        <v>323070.34000000003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V33"/>
  <sheetViews>
    <sheetView workbookViewId="0">
      <selection activeCell="I26" sqref="I26"/>
    </sheetView>
  </sheetViews>
  <sheetFormatPr baseColWidth="10" defaultColWidth="11.5" defaultRowHeight="15" x14ac:dyDescent="0.2"/>
  <cols>
    <col min="1" max="1" width="40" bestFit="1" customWidth="1"/>
    <col min="2" max="3" width="17.1640625" bestFit="1" customWidth="1"/>
    <col min="4" max="4" width="40" bestFit="1" customWidth="1"/>
    <col min="5" max="6" width="17.1640625" bestFit="1" customWidth="1"/>
    <col min="10" max="10" width="12.83203125" bestFit="1" customWidth="1"/>
  </cols>
  <sheetData>
    <row r="1" spans="1:152" x14ac:dyDescent="0.2">
      <c r="A1" s="183" t="s">
        <v>711</v>
      </c>
      <c r="B1" s="183"/>
      <c r="C1" s="183"/>
      <c r="D1" s="183"/>
      <c r="E1" s="183"/>
      <c r="F1" s="183"/>
      <c r="G1" s="183"/>
      <c r="H1" s="183"/>
      <c r="I1" s="183"/>
      <c r="J1" s="183"/>
      <c r="K1" s="183"/>
      <c r="L1" s="183"/>
      <c r="M1" s="183"/>
      <c r="N1" s="183"/>
      <c r="O1" s="183"/>
      <c r="P1" s="183"/>
      <c r="Q1" s="183"/>
      <c r="R1" s="183"/>
      <c r="S1" s="183"/>
      <c r="T1" s="183"/>
      <c r="U1" s="183"/>
      <c r="V1" s="183"/>
      <c r="W1" s="183"/>
      <c r="X1" s="183"/>
      <c r="Y1" s="183"/>
      <c r="Z1" s="183"/>
      <c r="AA1" s="183"/>
      <c r="AB1" s="183"/>
      <c r="AC1" s="183"/>
      <c r="AD1" s="183"/>
      <c r="AE1" s="183"/>
      <c r="AF1" s="183"/>
      <c r="AG1" s="183"/>
      <c r="AH1" s="183"/>
      <c r="AI1" s="183"/>
      <c r="AJ1" s="183"/>
      <c r="AK1" s="183"/>
      <c r="AL1" s="183"/>
      <c r="AM1" s="183"/>
      <c r="AN1" s="183"/>
      <c r="AO1" s="183"/>
      <c r="AP1" s="183"/>
      <c r="AQ1" s="183"/>
      <c r="AR1" s="183"/>
      <c r="AS1" s="183"/>
      <c r="AT1" s="183"/>
      <c r="AU1" s="183"/>
      <c r="AV1" s="183"/>
      <c r="AW1" s="183"/>
      <c r="AX1" s="183"/>
      <c r="AY1" s="183"/>
      <c r="AZ1" s="183"/>
      <c r="BA1" s="183"/>
      <c r="BB1" s="183"/>
      <c r="BC1" s="183"/>
      <c r="BD1" s="183"/>
      <c r="BE1" s="183"/>
      <c r="BF1" s="183"/>
      <c r="BG1" s="183"/>
      <c r="BH1" s="183"/>
      <c r="BI1" s="183"/>
      <c r="BJ1" s="183"/>
      <c r="BK1" s="183"/>
      <c r="BL1" s="183"/>
      <c r="BM1" s="183"/>
      <c r="BN1" s="183"/>
      <c r="BO1" s="183"/>
      <c r="BP1" s="183"/>
      <c r="BQ1" s="183"/>
      <c r="BR1" s="183"/>
      <c r="BS1" s="183"/>
      <c r="BT1" s="183"/>
      <c r="BU1" s="183"/>
      <c r="BV1" s="183"/>
      <c r="BW1" s="183"/>
      <c r="BX1" s="183"/>
      <c r="BY1" s="183"/>
      <c r="BZ1" s="183"/>
      <c r="CA1" s="183"/>
      <c r="CB1" s="183"/>
      <c r="CC1" s="183"/>
      <c r="CD1" s="183"/>
      <c r="CE1" s="183"/>
      <c r="CF1" s="183"/>
      <c r="CG1" s="183"/>
      <c r="CH1" s="183"/>
      <c r="CI1" s="183"/>
      <c r="CJ1" s="183"/>
      <c r="CK1" s="183"/>
      <c r="CL1" s="183"/>
      <c r="CM1" s="183"/>
      <c r="CN1" s="183"/>
      <c r="CO1" s="183"/>
      <c r="CP1" s="183"/>
      <c r="CQ1" s="183"/>
      <c r="CR1" s="183"/>
      <c r="CS1" s="183"/>
      <c r="CT1" s="183"/>
      <c r="CU1" s="183"/>
      <c r="CV1" s="183"/>
      <c r="CW1" s="183"/>
      <c r="CX1" s="183"/>
      <c r="CY1" s="183"/>
      <c r="CZ1" s="183"/>
      <c r="DA1" s="183"/>
      <c r="DB1" s="183"/>
      <c r="DC1" s="183"/>
      <c r="DD1" s="183"/>
      <c r="DE1" s="183"/>
      <c r="DF1" s="183"/>
      <c r="DG1" s="183"/>
      <c r="DH1" s="183"/>
      <c r="DI1" s="183"/>
      <c r="DJ1" s="183"/>
      <c r="DK1" s="183"/>
      <c r="DL1" s="183"/>
      <c r="DM1" s="183"/>
    </row>
    <row r="2" spans="1:152" x14ac:dyDescent="0.2">
      <c r="A2" s="183" t="s">
        <v>749</v>
      </c>
      <c r="B2" s="183"/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  <c r="N2" s="183"/>
      <c r="O2" s="183"/>
      <c r="P2" s="183"/>
      <c r="Q2" s="183"/>
      <c r="R2" s="183"/>
      <c r="S2" s="183"/>
      <c r="T2" s="183"/>
      <c r="U2" s="183"/>
      <c r="V2" s="183"/>
      <c r="W2" s="183"/>
      <c r="X2" s="183"/>
      <c r="Y2" s="183"/>
      <c r="Z2" s="183"/>
      <c r="AA2" s="183"/>
      <c r="AB2" s="183"/>
      <c r="AC2" s="183"/>
      <c r="AD2" s="183"/>
      <c r="AE2" s="183"/>
      <c r="AF2" s="183"/>
      <c r="AG2" s="183"/>
      <c r="AH2" s="183"/>
      <c r="AI2" s="183"/>
      <c r="AJ2" s="183"/>
      <c r="AK2" s="183"/>
      <c r="AL2" s="183"/>
      <c r="AM2" s="183"/>
      <c r="AN2" s="183"/>
      <c r="AO2" s="183"/>
      <c r="AP2" s="183"/>
      <c r="AQ2" s="183"/>
      <c r="AR2" s="183"/>
      <c r="AS2" s="183"/>
      <c r="AT2" s="183"/>
      <c r="AU2" s="183"/>
      <c r="AV2" s="183"/>
      <c r="AW2" s="183"/>
      <c r="AX2" s="183"/>
      <c r="AY2" s="183"/>
      <c r="AZ2" s="183"/>
      <c r="BA2" s="183"/>
      <c r="BB2" s="183"/>
      <c r="BC2" s="183"/>
      <c r="BD2" s="183"/>
      <c r="BE2" s="183"/>
      <c r="BF2" s="183"/>
      <c r="BG2" s="183"/>
      <c r="BH2" s="183"/>
      <c r="BI2" s="183"/>
      <c r="BJ2" s="183"/>
      <c r="BK2" s="183"/>
      <c r="BL2" s="183"/>
      <c r="BM2" s="183"/>
      <c r="BN2" s="183"/>
      <c r="BO2" s="183"/>
      <c r="BP2" s="183"/>
      <c r="BQ2" s="183"/>
      <c r="BR2" s="183"/>
      <c r="BS2" s="183"/>
      <c r="BT2" s="183"/>
      <c r="BU2" s="183"/>
      <c r="BV2" s="183"/>
      <c r="BW2" s="183"/>
      <c r="BX2" s="183"/>
      <c r="BY2" s="183"/>
      <c r="BZ2" s="183"/>
      <c r="CA2" s="183"/>
      <c r="CB2" s="183"/>
      <c r="CC2" s="183"/>
      <c r="CD2" s="183"/>
      <c r="CE2" s="183"/>
      <c r="CF2" s="183"/>
      <c r="CG2" s="183"/>
      <c r="CH2" s="183"/>
      <c r="CI2" s="183"/>
      <c r="CJ2" s="183"/>
      <c r="CK2" s="183"/>
      <c r="CL2" s="183"/>
      <c r="CM2" s="183"/>
      <c r="CN2" s="183"/>
      <c r="CO2" s="183"/>
      <c r="CP2" s="183"/>
      <c r="CQ2" s="183"/>
      <c r="CR2" s="183"/>
      <c r="CS2" s="183"/>
      <c r="CT2" s="183"/>
      <c r="CU2" s="183"/>
      <c r="CV2" s="183"/>
      <c r="CW2" s="183"/>
      <c r="CX2" s="183"/>
      <c r="CY2" s="183"/>
      <c r="CZ2" s="183"/>
      <c r="DA2" s="183"/>
      <c r="DB2" s="183"/>
      <c r="DC2" s="183"/>
      <c r="DD2" s="183"/>
      <c r="DE2" s="183"/>
      <c r="DF2" s="183"/>
      <c r="DG2" s="183"/>
      <c r="DH2" s="183"/>
      <c r="DI2" s="183"/>
      <c r="DJ2" s="183"/>
      <c r="DK2" s="183"/>
      <c r="DL2" s="183"/>
      <c r="DM2" s="183"/>
    </row>
    <row r="3" spans="1:152" x14ac:dyDescent="0.2">
      <c r="A3" s="183" t="s">
        <v>712</v>
      </c>
      <c r="B3" s="183"/>
      <c r="C3" s="183"/>
      <c r="D3" s="183"/>
      <c r="E3" s="183"/>
      <c r="F3" s="183"/>
      <c r="G3" s="183"/>
      <c r="H3" s="183"/>
      <c r="I3" s="183"/>
      <c r="J3" s="183"/>
      <c r="K3" s="183"/>
      <c r="L3" s="183"/>
      <c r="M3" s="183"/>
      <c r="N3" s="183"/>
      <c r="O3" s="183"/>
      <c r="P3" s="183"/>
      <c r="Q3" s="183"/>
      <c r="R3" s="183"/>
      <c r="S3" s="183"/>
      <c r="T3" s="183"/>
      <c r="U3" s="183"/>
      <c r="V3" s="183"/>
      <c r="W3" s="183"/>
      <c r="X3" s="183"/>
      <c r="Y3" s="183"/>
      <c r="Z3" s="183"/>
      <c r="AA3" s="183"/>
      <c r="AB3" s="183"/>
      <c r="AC3" s="183"/>
      <c r="AD3" s="183"/>
      <c r="AE3" s="183"/>
      <c r="AF3" s="183"/>
      <c r="AG3" s="183"/>
      <c r="AH3" s="183"/>
      <c r="AI3" s="183"/>
      <c r="AJ3" s="183"/>
      <c r="AK3" s="183"/>
      <c r="AL3" s="183"/>
      <c r="AM3" s="183"/>
      <c r="AN3" s="183"/>
      <c r="AO3" s="183"/>
      <c r="AP3" s="183"/>
      <c r="AQ3" s="183"/>
      <c r="AR3" s="183"/>
      <c r="AS3" s="183"/>
      <c r="AT3" s="183"/>
      <c r="AU3" s="183"/>
      <c r="AV3" s="183"/>
      <c r="AW3" s="183"/>
      <c r="AX3" s="183"/>
      <c r="AY3" s="183"/>
      <c r="AZ3" s="183"/>
      <c r="BA3" s="183"/>
      <c r="BB3" s="183"/>
      <c r="BC3" s="183"/>
      <c r="BD3" s="183"/>
      <c r="BE3" s="183"/>
      <c r="BF3" s="183"/>
      <c r="BG3" s="183"/>
      <c r="BH3" s="183"/>
      <c r="BI3" s="183"/>
      <c r="BJ3" s="183"/>
      <c r="BK3" s="183"/>
      <c r="BL3" s="183"/>
      <c r="BM3" s="183"/>
      <c r="BN3" s="183"/>
      <c r="BO3" s="183"/>
      <c r="BP3" s="183"/>
      <c r="BQ3" s="183"/>
      <c r="BR3" s="183"/>
      <c r="BS3" s="183"/>
      <c r="BT3" s="183"/>
      <c r="BU3" s="183"/>
      <c r="BV3" s="183"/>
      <c r="BW3" s="183"/>
      <c r="BX3" s="183"/>
      <c r="BY3" s="183"/>
      <c r="BZ3" s="183"/>
      <c r="CA3" s="183"/>
      <c r="CB3" s="183"/>
      <c r="CC3" s="183"/>
      <c r="CD3" s="183"/>
      <c r="CE3" s="183"/>
      <c r="CF3" s="183"/>
      <c r="CG3" s="183"/>
      <c r="CH3" s="183"/>
      <c r="CI3" s="183"/>
      <c r="CJ3" s="183"/>
      <c r="CK3" s="183"/>
      <c r="CL3" s="183"/>
      <c r="CM3" s="183"/>
      <c r="CN3" s="183"/>
      <c r="CO3" s="183"/>
      <c r="CP3" s="183"/>
      <c r="CQ3" s="183"/>
      <c r="CR3" s="183"/>
      <c r="CS3" s="183"/>
      <c r="CT3" s="183"/>
      <c r="CU3" s="183"/>
      <c r="CV3" s="183"/>
      <c r="CW3" s="183"/>
      <c r="CX3" s="183"/>
      <c r="CY3" s="183"/>
      <c r="CZ3" s="183"/>
      <c r="DA3" s="183"/>
      <c r="DB3" s="183"/>
      <c r="DC3" s="183"/>
      <c r="DD3" s="183"/>
      <c r="DE3" s="183"/>
      <c r="DF3" s="183"/>
      <c r="DG3" s="183"/>
      <c r="DH3" s="183"/>
      <c r="DI3" s="183"/>
      <c r="DJ3" s="183"/>
      <c r="DK3" s="183"/>
      <c r="DL3" s="183"/>
      <c r="DM3" s="183"/>
      <c r="DN3" s="183"/>
      <c r="DO3" s="183"/>
      <c r="DP3" s="183"/>
      <c r="DQ3" s="183"/>
      <c r="DR3" s="183"/>
      <c r="DS3" s="183"/>
      <c r="DT3" s="183"/>
      <c r="DU3" s="183"/>
      <c r="DV3" s="183"/>
      <c r="DW3" s="183"/>
      <c r="DX3" s="183"/>
      <c r="DY3" s="183"/>
      <c r="DZ3" s="183"/>
      <c r="EA3" s="183"/>
      <c r="EB3" s="183"/>
      <c r="EC3" s="183"/>
      <c r="ED3" s="183"/>
      <c r="EE3" s="183"/>
      <c r="EF3" s="183"/>
      <c r="EG3" s="183"/>
      <c r="EH3" s="183"/>
      <c r="EI3" s="183"/>
      <c r="EJ3" s="183"/>
      <c r="EK3" s="183"/>
      <c r="EL3" s="183"/>
      <c r="EM3" s="183"/>
      <c r="EN3" s="183"/>
      <c r="EO3" s="183"/>
      <c r="EP3" s="183"/>
      <c r="EQ3" s="183"/>
      <c r="ER3" s="183"/>
      <c r="ES3" s="183"/>
      <c r="ET3" s="183"/>
      <c r="EU3" s="183"/>
      <c r="EV3" s="183"/>
    </row>
    <row r="4" spans="1:152" x14ac:dyDescent="0.2">
      <c r="A4" s="183" t="s">
        <v>713</v>
      </c>
      <c r="B4" s="183"/>
      <c r="C4" s="183"/>
      <c r="D4" s="183"/>
      <c r="E4" s="183"/>
      <c r="F4" s="183"/>
      <c r="G4" s="183"/>
      <c r="H4" s="183"/>
      <c r="I4" s="183"/>
      <c r="J4" s="183"/>
      <c r="K4" s="183"/>
      <c r="L4" s="183"/>
      <c r="M4" s="183"/>
      <c r="N4" s="183"/>
      <c r="O4" s="183"/>
      <c r="P4" s="183"/>
      <c r="Q4" s="183"/>
      <c r="R4" s="183"/>
      <c r="S4" s="183"/>
      <c r="T4" s="183"/>
      <c r="U4" s="183"/>
      <c r="V4" s="183"/>
      <c r="W4" s="183"/>
      <c r="X4" s="183"/>
      <c r="Y4" s="183"/>
      <c r="Z4" s="183"/>
      <c r="AA4" s="183"/>
      <c r="AB4" s="183"/>
      <c r="AC4" s="183"/>
      <c r="AD4" s="183"/>
      <c r="AE4" s="183"/>
      <c r="AF4" s="183"/>
      <c r="AG4" s="183"/>
      <c r="AH4" s="183"/>
      <c r="AI4" s="183"/>
      <c r="AJ4" s="183"/>
      <c r="AK4" s="183"/>
      <c r="AL4" s="183"/>
      <c r="AM4" s="183"/>
      <c r="AN4" s="183"/>
      <c r="AO4" s="183"/>
      <c r="AP4" s="183"/>
      <c r="AQ4" s="183"/>
      <c r="AR4" s="183"/>
      <c r="AS4" s="183"/>
      <c r="AT4" s="183"/>
      <c r="AU4" s="183"/>
      <c r="AV4" s="183"/>
      <c r="AW4" s="183"/>
      <c r="AX4" s="183"/>
      <c r="AY4" s="183"/>
      <c r="AZ4" s="183"/>
      <c r="BA4" s="183"/>
      <c r="BB4" s="183"/>
      <c r="BC4" s="183"/>
      <c r="BD4" s="183"/>
      <c r="BE4" s="183"/>
      <c r="BF4" s="183"/>
      <c r="BG4" s="183"/>
      <c r="BH4" s="183"/>
      <c r="BI4" s="183"/>
      <c r="BJ4" s="183"/>
      <c r="BK4" s="183"/>
      <c r="BL4" s="183"/>
      <c r="BM4" s="183"/>
      <c r="BN4" s="183"/>
      <c r="BO4" s="183"/>
      <c r="BP4" s="183"/>
      <c r="BQ4" s="183"/>
      <c r="BR4" s="183"/>
      <c r="BS4" s="183"/>
      <c r="BT4" s="183"/>
      <c r="BU4" s="183"/>
      <c r="BV4" s="183"/>
      <c r="BW4" s="183"/>
      <c r="BX4" s="183"/>
      <c r="BY4" s="183"/>
      <c r="BZ4" s="183"/>
      <c r="CA4" s="183"/>
      <c r="CB4" s="183"/>
      <c r="CC4" s="183"/>
      <c r="CD4" s="183"/>
      <c r="CE4" s="183"/>
      <c r="CF4" s="183"/>
      <c r="CG4" s="183"/>
      <c r="CH4" s="183"/>
      <c r="CI4" s="183"/>
      <c r="CJ4" s="183"/>
      <c r="CK4" s="183"/>
      <c r="CL4" s="183"/>
      <c r="CM4" s="183"/>
      <c r="CN4" s="183"/>
      <c r="CO4" s="183"/>
      <c r="CP4" s="183"/>
      <c r="CQ4" s="183"/>
      <c r="CR4" s="183"/>
      <c r="CS4" s="183"/>
      <c r="CT4" s="183"/>
      <c r="CU4" s="183"/>
      <c r="CV4" s="183"/>
      <c r="CW4" s="183"/>
      <c r="CX4" s="183"/>
      <c r="CY4" s="183"/>
      <c r="CZ4" s="183"/>
      <c r="DA4" s="183"/>
      <c r="DB4" s="183"/>
      <c r="DC4" s="183"/>
      <c r="DD4" s="183"/>
      <c r="DE4" s="183"/>
      <c r="DF4" s="183"/>
      <c r="DG4" s="183"/>
      <c r="DH4" s="183"/>
      <c r="DI4" s="183"/>
      <c r="DJ4" s="183"/>
      <c r="DK4" s="183"/>
      <c r="DL4" s="183"/>
      <c r="DM4" s="183"/>
    </row>
    <row r="5" spans="1:152" x14ac:dyDescent="0.2">
      <c r="A5" s="183"/>
      <c r="B5" s="183"/>
      <c r="C5" s="183"/>
      <c r="D5" s="183"/>
      <c r="E5" s="183"/>
      <c r="F5" s="183"/>
    </row>
    <row r="6" spans="1:152" x14ac:dyDescent="0.2">
      <c r="A6" s="211" t="s">
        <v>714</v>
      </c>
      <c r="B6" s="211" t="s">
        <v>715</v>
      </c>
      <c r="C6" s="211" t="s">
        <v>716</v>
      </c>
      <c r="D6" s="211" t="s">
        <v>717</v>
      </c>
      <c r="E6" s="211" t="s">
        <v>715</v>
      </c>
      <c r="F6" s="211" t="s">
        <v>716</v>
      </c>
    </row>
    <row r="7" spans="1:152" x14ac:dyDescent="0.2">
      <c r="A7" s="212"/>
      <c r="B7" s="213" t="s">
        <v>718</v>
      </c>
      <c r="C7" s="213" t="s">
        <v>718</v>
      </c>
      <c r="D7" s="213"/>
      <c r="E7" s="213" t="s">
        <v>719</v>
      </c>
      <c r="F7" s="213" t="s">
        <v>719</v>
      </c>
    </row>
    <row r="8" spans="1:152" x14ac:dyDescent="0.2">
      <c r="A8" s="214"/>
      <c r="B8" s="215"/>
      <c r="C8" s="215"/>
      <c r="D8" s="214"/>
      <c r="E8" s="419"/>
      <c r="F8" s="214"/>
    </row>
    <row r="9" spans="1:152" x14ac:dyDescent="0.2">
      <c r="A9" s="216" t="s">
        <v>720</v>
      </c>
      <c r="B9" s="217"/>
      <c r="C9" s="217"/>
      <c r="D9" s="216" t="s">
        <v>721</v>
      </c>
      <c r="E9" s="420"/>
      <c r="F9" s="216"/>
    </row>
    <row r="10" spans="1:152" x14ac:dyDescent="0.2">
      <c r="A10" s="216" t="s">
        <v>722</v>
      </c>
      <c r="B10" s="421"/>
      <c r="C10" s="421">
        <v>2600</v>
      </c>
      <c r="D10" s="216" t="s">
        <v>723</v>
      </c>
      <c r="E10" s="421"/>
      <c r="F10" s="421">
        <v>2500</v>
      </c>
    </row>
    <row r="11" spans="1:152" x14ac:dyDescent="0.2">
      <c r="A11" s="216" t="s">
        <v>724</v>
      </c>
      <c r="B11" s="421"/>
      <c r="C11" s="421"/>
      <c r="D11" s="216" t="s">
        <v>725</v>
      </c>
      <c r="E11" s="471"/>
      <c r="F11" s="421">
        <v>160000</v>
      </c>
    </row>
    <row r="12" spans="1:152" x14ac:dyDescent="0.2">
      <c r="A12" s="216" t="s">
        <v>726</v>
      </c>
      <c r="B12" s="471"/>
      <c r="C12" s="421">
        <v>41730</v>
      </c>
      <c r="D12" s="216" t="s">
        <v>727</v>
      </c>
      <c r="E12" s="471"/>
      <c r="F12" s="421">
        <v>1250</v>
      </c>
    </row>
    <row r="13" spans="1:152" x14ac:dyDescent="0.2">
      <c r="A13" s="216" t="s">
        <v>728</v>
      </c>
      <c r="B13" s="471"/>
      <c r="C13" s="421">
        <v>-1100</v>
      </c>
      <c r="D13" s="216" t="s">
        <v>729</v>
      </c>
      <c r="E13" s="471"/>
      <c r="F13" s="421">
        <v>0</v>
      </c>
      <c r="J13" s="427"/>
    </row>
    <row r="14" spans="1:152" x14ac:dyDescent="0.2">
      <c r="A14" s="216" t="s">
        <v>730</v>
      </c>
      <c r="B14" s="471"/>
      <c r="C14" s="421">
        <v>62880</v>
      </c>
      <c r="D14" s="216" t="s">
        <v>731</v>
      </c>
      <c r="E14" s="421"/>
      <c r="F14" s="421"/>
    </row>
    <row r="15" spans="1:152" x14ac:dyDescent="0.2">
      <c r="A15" s="216" t="s">
        <v>732</v>
      </c>
      <c r="B15" s="471"/>
      <c r="C15" s="421">
        <v>3145</v>
      </c>
      <c r="D15" s="216" t="s">
        <v>733</v>
      </c>
      <c r="E15" s="421"/>
      <c r="F15" s="217"/>
    </row>
    <row r="16" spans="1:152" x14ac:dyDescent="0.2">
      <c r="A16" s="216" t="s">
        <v>734</v>
      </c>
      <c r="B16" s="471"/>
      <c r="C16" s="421">
        <v>22500</v>
      </c>
      <c r="D16" s="216" t="s">
        <v>735</v>
      </c>
      <c r="E16" s="421"/>
      <c r="F16" s="217"/>
    </row>
    <row r="17" spans="1:6" x14ac:dyDescent="0.2">
      <c r="A17" s="216" t="s">
        <v>736</v>
      </c>
      <c r="B17" s="471"/>
      <c r="C17" s="421">
        <v>8820</v>
      </c>
      <c r="D17" s="216"/>
      <c r="E17" s="420"/>
      <c r="F17" s="216"/>
    </row>
    <row r="18" spans="1:6" x14ac:dyDescent="0.2">
      <c r="A18" s="216" t="s">
        <v>737</v>
      </c>
      <c r="B18" s="471"/>
      <c r="C18" s="421">
        <v>3020</v>
      </c>
      <c r="D18" s="216"/>
      <c r="E18" s="420"/>
      <c r="F18" s="217"/>
    </row>
    <row r="19" spans="1:6" x14ac:dyDescent="0.2">
      <c r="A19" s="216" t="s">
        <v>738</v>
      </c>
      <c r="B19" s="421"/>
      <c r="C19" s="421"/>
      <c r="D19" s="216"/>
      <c r="E19" s="420"/>
      <c r="F19" s="217"/>
    </row>
    <row r="20" spans="1:6" x14ac:dyDescent="0.2">
      <c r="A20" s="216" t="s">
        <v>739</v>
      </c>
      <c r="B20" s="421"/>
      <c r="C20" s="421"/>
      <c r="D20" s="216"/>
      <c r="E20" s="420"/>
      <c r="F20" s="217"/>
    </row>
    <row r="21" spans="1:6" x14ac:dyDescent="0.2">
      <c r="A21" s="216" t="s">
        <v>740</v>
      </c>
      <c r="B21" s="421"/>
      <c r="C21" s="421"/>
      <c r="D21" s="216"/>
      <c r="E21" s="420"/>
      <c r="F21" s="217"/>
    </row>
    <row r="22" spans="1:6" x14ac:dyDescent="0.2">
      <c r="A22" s="216"/>
      <c r="B22" s="421"/>
      <c r="C22" s="217"/>
      <c r="D22" s="216"/>
      <c r="E22" s="420"/>
      <c r="F22" s="216"/>
    </row>
    <row r="23" spans="1:6" x14ac:dyDescent="0.2">
      <c r="A23" s="218" t="s">
        <v>741</v>
      </c>
      <c r="B23" s="422">
        <f>SUM(B10:B22)</f>
        <v>0</v>
      </c>
      <c r="C23" s="422">
        <f>SUM(C10:C22)</f>
        <v>143595</v>
      </c>
      <c r="D23" s="218" t="s">
        <v>741</v>
      </c>
      <c r="E23" s="422">
        <f>SUM(E10:E22)</f>
        <v>0</v>
      </c>
      <c r="F23" s="422">
        <f>SUM(F10:F22)</f>
        <v>163750</v>
      </c>
    </row>
    <row r="24" spans="1:6" x14ac:dyDescent="0.2">
      <c r="A24" s="216"/>
      <c r="B24" s="421"/>
      <c r="C24" s="217"/>
      <c r="D24" s="216"/>
      <c r="E24" s="420"/>
      <c r="F24" s="217"/>
    </row>
    <row r="25" spans="1:6" x14ac:dyDescent="0.2">
      <c r="A25" s="216" t="s">
        <v>742</v>
      </c>
      <c r="B25" s="471"/>
      <c r="C25" s="217"/>
      <c r="D25" s="216" t="s">
        <v>743</v>
      </c>
      <c r="E25" s="421"/>
      <c r="F25" s="217"/>
    </row>
    <row r="26" spans="1:6" x14ac:dyDescent="0.2">
      <c r="A26" s="216"/>
      <c r="B26" s="421"/>
      <c r="C26" s="217"/>
      <c r="D26" s="216"/>
      <c r="E26" s="420"/>
      <c r="F26" s="217"/>
    </row>
    <row r="27" spans="1:6" x14ac:dyDescent="0.2">
      <c r="A27" s="216" t="s">
        <v>744</v>
      </c>
      <c r="B27" s="421"/>
      <c r="C27" s="217"/>
      <c r="D27" s="216"/>
      <c r="E27" s="420"/>
      <c r="F27" s="217"/>
    </row>
    <row r="28" spans="1:6" x14ac:dyDescent="0.2">
      <c r="A28" s="216"/>
      <c r="B28" s="421"/>
      <c r="C28" s="217"/>
      <c r="D28" s="216"/>
      <c r="E28" s="420"/>
      <c r="F28" s="217"/>
    </row>
    <row r="29" spans="1:6" x14ac:dyDescent="0.2">
      <c r="A29" s="218" t="s">
        <v>745</v>
      </c>
      <c r="B29" s="422">
        <f>SUM(B23:B28)</f>
        <v>0</v>
      </c>
      <c r="C29" s="422">
        <f>SUM(C23:C28)</f>
        <v>143595</v>
      </c>
      <c r="D29" s="218" t="s">
        <v>746</v>
      </c>
      <c r="E29" s="422">
        <f>SUM(E23:E28)</f>
        <v>0</v>
      </c>
      <c r="F29" s="422">
        <f>SUM(F23:F28)</f>
        <v>163750</v>
      </c>
    </row>
    <row r="30" spans="1:6" x14ac:dyDescent="0.2">
      <c r="A30" s="216"/>
      <c r="B30" s="420"/>
      <c r="C30" s="216"/>
      <c r="D30" s="216"/>
      <c r="E30" s="420"/>
      <c r="F30" s="217"/>
    </row>
    <row r="31" spans="1:6" x14ac:dyDescent="0.2">
      <c r="A31" s="216" t="s">
        <v>747</v>
      </c>
      <c r="B31" s="472">
        <f>E29-B29</f>
        <v>0</v>
      </c>
      <c r="C31" s="424">
        <f>F29-C29</f>
        <v>20155</v>
      </c>
      <c r="D31" s="216"/>
      <c r="E31" s="420"/>
      <c r="F31" s="217"/>
    </row>
    <row r="32" spans="1:6" x14ac:dyDescent="0.2">
      <c r="A32" s="425" t="s">
        <v>844</v>
      </c>
      <c r="B32" s="421">
        <f>Balance!F115-Balance!E115-Balance!E107+Balance!F107</f>
        <v>-19770.569999999992</v>
      </c>
      <c r="C32" s="217"/>
      <c r="D32" s="216"/>
      <c r="E32" s="420"/>
      <c r="F32" s="216"/>
    </row>
    <row r="33" spans="1:6" x14ac:dyDescent="0.2">
      <c r="A33" s="219" t="s">
        <v>748</v>
      </c>
      <c r="B33" s="423">
        <f>B29+B32</f>
        <v>-19770.569999999992</v>
      </c>
      <c r="C33" s="423">
        <f>C29+C31</f>
        <v>163750</v>
      </c>
      <c r="D33" s="219" t="s">
        <v>748</v>
      </c>
      <c r="E33" s="423">
        <f>E29</f>
        <v>0</v>
      </c>
      <c r="F33" s="423">
        <f>F29</f>
        <v>163750</v>
      </c>
    </row>
  </sheetData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K45"/>
  <sheetViews>
    <sheetView topLeftCell="A13" workbookViewId="0">
      <selection activeCell="F50" sqref="F50"/>
    </sheetView>
  </sheetViews>
  <sheetFormatPr baseColWidth="10" defaultColWidth="11.5" defaultRowHeight="15" x14ac:dyDescent="0.2"/>
  <cols>
    <col min="1" max="1" width="40" bestFit="1" customWidth="1"/>
    <col min="2" max="5" width="17.1640625" bestFit="1" customWidth="1"/>
    <col min="6" max="6" width="40" bestFit="1" customWidth="1"/>
    <col min="7" max="8" width="17.1640625" bestFit="1" customWidth="1"/>
  </cols>
  <sheetData>
    <row r="1" spans="1:167" x14ac:dyDescent="0.2">
      <c r="A1" s="549" t="s">
        <v>750</v>
      </c>
      <c r="B1" s="549"/>
      <c r="C1" s="549"/>
      <c r="D1" s="549"/>
      <c r="E1" s="549"/>
      <c r="F1" s="549"/>
      <c r="G1" s="549"/>
      <c r="H1" s="549"/>
      <c r="I1" s="549"/>
      <c r="J1" s="549"/>
      <c r="K1" s="549"/>
      <c r="L1" s="549"/>
      <c r="M1" s="549"/>
      <c r="N1" s="549"/>
      <c r="O1" s="549"/>
      <c r="P1" s="549"/>
      <c r="Q1" s="549"/>
      <c r="R1" s="549"/>
      <c r="S1" s="549"/>
      <c r="T1" s="549"/>
      <c r="U1" s="549"/>
      <c r="V1" s="549"/>
      <c r="W1" s="549"/>
      <c r="X1" s="549"/>
      <c r="Y1" s="549"/>
      <c r="Z1" s="549"/>
      <c r="AA1" s="549"/>
      <c r="AB1" s="549"/>
      <c r="AC1" s="549"/>
      <c r="AD1" s="549"/>
      <c r="AE1" s="549"/>
      <c r="AF1" s="549"/>
      <c r="AG1" s="549"/>
      <c r="AH1" s="549"/>
      <c r="AI1" s="549"/>
      <c r="AJ1" s="549"/>
      <c r="AK1" s="549"/>
      <c r="AL1" s="549"/>
      <c r="AM1" s="549"/>
      <c r="AN1" s="549"/>
      <c r="AO1" s="549"/>
      <c r="AP1" s="549"/>
      <c r="AQ1" s="549"/>
      <c r="AR1" s="549"/>
      <c r="AS1" s="549"/>
      <c r="AT1" s="549"/>
      <c r="AU1" s="549"/>
      <c r="AV1" s="549"/>
      <c r="AW1" s="549"/>
      <c r="AX1" s="549"/>
      <c r="AY1" s="549"/>
      <c r="AZ1" s="549"/>
      <c r="BA1" s="549"/>
      <c r="BB1" s="549"/>
      <c r="BC1" s="549"/>
      <c r="BD1" s="549"/>
      <c r="BE1" s="549"/>
      <c r="BF1" s="549"/>
      <c r="BG1" s="549"/>
      <c r="BH1" s="549"/>
      <c r="BI1" s="549"/>
      <c r="BJ1" s="549"/>
      <c r="BK1" s="549"/>
      <c r="BL1" s="549"/>
      <c r="BM1" s="549"/>
      <c r="BN1" s="549"/>
      <c r="BO1" s="549"/>
      <c r="BP1" s="549"/>
      <c r="BQ1" s="549"/>
      <c r="BR1" s="549"/>
      <c r="BS1" s="549"/>
      <c r="BT1" s="549"/>
      <c r="BU1" s="549"/>
      <c r="BV1" s="549"/>
      <c r="BW1" s="549"/>
      <c r="BX1" s="549"/>
      <c r="BY1" s="549"/>
      <c r="BZ1" s="549"/>
      <c r="CA1" s="549"/>
      <c r="CB1" s="549"/>
      <c r="CC1" s="549"/>
      <c r="CD1" s="549"/>
      <c r="CE1" s="549"/>
      <c r="CF1" s="549"/>
      <c r="CG1" s="549"/>
      <c r="CH1" s="549"/>
      <c r="CI1" s="549"/>
      <c r="CJ1" s="549"/>
      <c r="CK1" s="549"/>
      <c r="CL1" s="549"/>
      <c r="CM1" s="549"/>
      <c r="CN1" s="549"/>
      <c r="CO1" s="549"/>
      <c r="CP1" s="549"/>
      <c r="CQ1" s="549"/>
      <c r="CR1" s="549"/>
      <c r="CS1" s="549"/>
      <c r="CT1" s="549"/>
      <c r="CU1" s="549"/>
      <c r="CV1" s="549"/>
      <c r="CW1" s="549"/>
      <c r="CX1" s="549"/>
      <c r="CY1" s="549"/>
      <c r="CZ1" s="549"/>
      <c r="DA1" s="549"/>
      <c r="DB1" s="549"/>
      <c r="DC1" s="549"/>
      <c r="DD1" s="549"/>
      <c r="DE1" s="549"/>
      <c r="DF1" s="549"/>
      <c r="DG1" s="549"/>
      <c r="DH1" s="549"/>
      <c r="DI1" s="549"/>
      <c r="DJ1" s="549"/>
      <c r="DK1" s="549"/>
      <c r="DL1" s="549"/>
      <c r="DM1" s="549"/>
    </row>
    <row r="2" spans="1:167" x14ac:dyDescent="0.2">
      <c r="A2" s="549" t="s">
        <v>749</v>
      </c>
      <c r="B2" s="549"/>
      <c r="C2" s="549"/>
      <c r="D2" s="549"/>
      <c r="E2" s="549"/>
      <c r="F2" s="549"/>
      <c r="G2" s="549"/>
      <c r="H2" s="549"/>
      <c r="I2" s="549"/>
      <c r="J2" s="549"/>
      <c r="K2" s="549"/>
      <c r="L2" s="549"/>
      <c r="M2" s="549"/>
      <c r="N2" s="549"/>
      <c r="O2" s="549"/>
      <c r="P2" s="549"/>
      <c r="Q2" s="549"/>
      <c r="R2" s="549"/>
      <c r="S2" s="549"/>
      <c r="T2" s="549"/>
      <c r="U2" s="549"/>
      <c r="V2" s="549"/>
      <c r="W2" s="549"/>
      <c r="X2" s="549"/>
      <c r="Y2" s="549"/>
      <c r="Z2" s="549"/>
      <c r="AA2" s="549"/>
      <c r="AB2" s="549"/>
      <c r="AC2" s="549"/>
      <c r="AD2" s="549"/>
      <c r="AE2" s="549"/>
      <c r="AF2" s="549"/>
      <c r="AG2" s="549"/>
      <c r="AH2" s="549"/>
      <c r="AI2" s="549"/>
      <c r="AJ2" s="549"/>
      <c r="AK2" s="549"/>
      <c r="AL2" s="549"/>
      <c r="AM2" s="549"/>
      <c r="AN2" s="549"/>
      <c r="AO2" s="549"/>
      <c r="AP2" s="549"/>
      <c r="AQ2" s="549"/>
      <c r="AR2" s="549"/>
      <c r="AS2" s="549"/>
      <c r="AT2" s="549"/>
      <c r="AU2" s="549"/>
      <c r="AV2" s="549"/>
      <c r="AW2" s="549"/>
      <c r="AX2" s="549"/>
      <c r="AY2" s="549"/>
      <c r="AZ2" s="549"/>
      <c r="BA2" s="549"/>
      <c r="BB2" s="549"/>
      <c r="BC2" s="549"/>
      <c r="BD2" s="549"/>
      <c r="BE2" s="549"/>
      <c r="BF2" s="549"/>
      <c r="BG2" s="549"/>
      <c r="BH2" s="549"/>
      <c r="BI2" s="549"/>
      <c r="BJ2" s="549"/>
      <c r="BK2" s="549"/>
      <c r="BL2" s="549"/>
      <c r="BM2" s="549"/>
      <c r="BN2" s="549"/>
      <c r="BO2" s="549"/>
      <c r="BP2" s="549"/>
      <c r="BQ2" s="549"/>
      <c r="BR2" s="549"/>
      <c r="BS2" s="549"/>
      <c r="BT2" s="549"/>
      <c r="BU2" s="549"/>
      <c r="BV2" s="549"/>
      <c r="BW2" s="549"/>
      <c r="BX2" s="549"/>
      <c r="BY2" s="549"/>
      <c r="BZ2" s="549"/>
      <c r="CA2" s="549"/>
      <c r="CB2" s="549"/>
      <c r="CC2" s="549"/>
      <c r="CD2" s="549"/>
      <c r="CE2" s="549"/>
      <c r="CF2" s="549"/>
      <c r="CG2" s="549"/>
      <c r="CH2" s="549"/>
      <c r="CI2" s="549"/>
      <c r="CJ2" s="549"/>
      <c r="CK2" s="549"/>
      <c r="CL2" s="549"/>
      <c r="CM2" s="549"/>
      <c r="CN2" s="549"/>
      <c r="CO2" s="549"/>
      <c r="CP2" s="549"/>
      <c r="CQ2" s="549"/>
      <c r="CR2" s="549"/>
      <c r="CS2" s="549"/>
      <c r="CT2" s="549"/>
      <c r="CU2" s="549"/>
      <c r="CV2" s="549"/>
      <c r="CW2" s="549"/>
      <c r="CX2" s="549"/>
      <c r="CY2" s="549"/>
      <c r="CZ2" s="549"/>
      <c r="DA2" s="549"/>
      <c r="DB2" s="549"/>
      <c r="DC2" s="549"/>
      <c r="DD2" s="549"/>
      <c r="DE2" s="549"/>
      <c r="DF2" s="549"/>
      <c r="DG2" s="549"/>
      <c r="DH2" s="549"/>
      <c r="DI2" s="549"/>
      <c r="DJ2" s="549"/>
      <c r="DK2" s="549"/>
      <c r="DL2" s="549"/>
      <c r="DM2" s="549"/>
    </row>
    <row r="3" spans="1:167" x14ac:dyDescent="0.2">
      <c r="A3" s="549" t="s">
        <v>892</v>
      </c>
      <c r="B3" s="549"/>
      <c r="C3" s="549"/>
      <c r="D3" s="549"/>
      <c r="E3" s="549"/>
      <c r="F3" s="549"/>
      <c r="G3" s="549"/>
      <c r="H3" s="549"/>
      <c r="I3" s="549"/>
      <c r="J3" s="549"/>
      <c r="K3" s="549"/>
      <c r="L3" s="549"/>
      <c r="M3" s="549"/>
      <c r="N3" s="549"/>
      <c r="O3" s="549"/>
      <c r="P3" s="549"/>
      <c r="Q3" s="549"/>
      <c r="R3" s="549"/>
      <c r="S3" s="549"/>
      <c r="T3" s="549"/>
      <c r="U3" s="549"/>
      <c r="V3" s="549"/>
      <c r="W3" s="549"/>
      <c r="X3" s="549"/>
      <c r="Y3" s="549"/>
      <c r="Z3" s="549"/>
      <c r="AA3" s="549"/>
      <c r="AB3" s="549"/>
      <c r="AC3" s="549"/>
      <c r="AD3" s="549"/>
      <c r="AE3" s="549"/>
      <c r="AF3" s="549"/>
      <c r="AG3" s="549"/>
      <c r="AH3" s="549"/>
      <c r="AI3" s="549"/>
      <c r="AJ3" s="549"/>
      <c r="AK3" s="549"/>
      <c r="AL3" s="549"/>
      <c r="AM3" s="549"/>
      <c r="AN3" s="549"/>
      <c r="AO3" s="549"/>
      <c r="AP3" s="549"/>
      <c r="AQ3" s="549"/>
      <c r="AR3" s="549"/>
      <c r="AS3" s="549"/>
      <c r="AT3" s="549"/>
      <c r="AU3" s="549"/>
      <c r="AV3" s="549"/>
      <c r="AW3" s="549"/>
      <c r="AX3" s="549"/>
      <c r="AY3" s="549"/>
      <c r="AZ3" s="549"/>
      <c r="BA3" s="549"/>
      <c r="BB3" s="549"/>
      <c r="BC3" s="549"/>
      <c r="BD3" s="549"/>
      <c r="BE3" s="549"/>
      <c r="BF3" s="549"/>
      <c r="BG3" s="549"/>
      <c r="BH3" s="549"/>
      <c r="BI3" s="549"/>
      <c r="BJ3" s="549"/>
      <c r="BK3" s="549"/>
      <c r="BL3" s="549"/>
      <c r="BM3" s="549"/>
      <c r="BN3" s="549"/>
      <c r="BO3" s="549"/>
      <c r="BP3" s="549"/>
      <c r="BQ3" s="549"/>
      <c r="BR3" s="549"/>
      <c r="BS3" s="549"/>
      <c r="BT3" s="549"/>
      <c r="BU3" s="549"/>
      <c r="BV3" s="549"/>
      <c r="BW3" s="549"/>
      <c r="BX3" s="549"/>
      <c r="BY3" s="549"/>
      <c r="BZ3" s="549"/>
      <c r="CA3" s="549"/>
      <c r="CB3" s="549"/>
      <c r="CC3" s="549"/>
      <c r="CD3" s="549"/>
      <c r="CE3" s="549"/>
      <c r="CF3" s="549"/>
      <c r="CG3" s="549"/>
      <c r="CH3" s="549"/>
      <c r="CI3" s="549"/>
      <c r="CJ3" s="549"/>
      <c r="CK3" s="549"/>
      <c r="CL3" s="549"/>
      <c r="CM3" s="549"/>
      <c r="CN3" s="549"/>
      <c r="CO3" s="549"/>
      <c r="CP3" s="549"/>
      <c r="CQ3" s="549"/>
      <c r="CR3" s="549"/>
      <c r="CS3" s="549"/>
      <c r="CT3" s="549"/>
      <c r="CU3" s="549"/>
      <c r="CV3" s="549"/>
      <c r="CW3" s="549"/>
      <c r="CX3" s="549"/>
      <c r="CY3" s="549"/>
      <c r="CZ3" s="549"/>
      <c r="DA3" s="549"/>
      <c r="DB3" s="549"/>
      <c r="DC3" s="549"/>
      <c r="DD3" s="549"/>
      <c r="DE3" s="549"/>
      <c r="DF3" s="549"/>
      <c r="DG3" s="549"/>
      <c r="DH3" s="549"/>
      <c r="DI3" s="549"/>
      <c r="DJ3" s="549"/>
      <c r="DK3" s="549"/>
      <c r="DL3" s="549"/>
      <c r="DM3" s="549"/>
      <c r="DN3" s="549"/>
      <c r="DO3" s="549"/>
      <c r="DP3" s="549"/>
      <c r="DQ3" s="549"/>
      <c r="DR3" s="549"/>
      <c r="DS3" s="549"/>
      <c r="DT3" s="549"/>
      <c r="DU3" s="549"/>
      <c r="DV3" s="549"/>
      <c r="DW3" s="549"/>
      <c r="DX3" s="549"/>
      <c r="DY3" s="549"/>
      <c r="DZ3" s="549"/>
      <c r="EA3" s="549"/>
      <c r="EB3" s="549"/>
      <c r="EC3" s="549"/>
      <c r="ED3" s="549"/>
      <c r="EE3" s="549"/>
      <c r="EF3" s="549"/>
      <c r="EG3" s="549"/>
      <c r="EH3" s="549"/>
      <c r="EI3" s="549"/>
      <c r="EJ3" s="549"/>
      <c r="EK3" s="549"/>
      <c r="EL3" s="549"/>
      <c r="EM3" s="549"/>
      <c r="EN3" s="549"/>
      <c r="EO3" s="549"/>
      <c r="EP3" s="549"/>
      <c r="EQ3" s="549"/>
      <c r="ER3" s="549"/>
      <c r="ES3" s="549"/>
      <c r="ET3" s="549"/>
      <c r="EU3" s="549"/>
      <c r="EV3" s="549"/>
      <c r="EW3" s="549"/>
      <c r="EX3" s="549"/>
      <c r="EY3" s="549"/>
      <c r="EZ3" s="549"/>
      <c r="FA3" s="549"/>
      <c r="FB3" s="549"/>
      <c r="FC3" s="549"/>
      <c r="FD3" s="549"/>
      <c r="FE3" s="549"/>
      <c r="FF3" s="549"/>
      <c r="FG3" s="549"/>
      <c r="FH3" s="549"/>
      <c r="FI3" s="549"/>
      <c r="FJ3" s="549"/>
      <c r="FK3" s="549"/>
    </row>
    <row r="4" spans="1:167" x14ac:dyDescent="0.2">
      <c r="A4" s="549"/>
      <c r="B4" s="549"/>
      <c r="C4" s="549"/>
      <c r="D4" s="549"/>
      <c r="E4" s="549"/>
      <c r="F4" s="549"/>
      <c r="G4" s="549"/>
      <c r="H4" s="549"/>
      <c r="I4" s="549"/>
      <c r="J4" s="549"/>
      <c r="K4" s="549"/>
      <c r="L4" s="549"/>
      <c r="M4" s="549"/>
      <c r="N4" s="549"/>
      <c r="O4" s="549"/>
      <c r="P4" s="549"/>
      <c r="Q4" s="549"/>
      <c r="R4" s="549"/>
      <c r="S4" s="549"/>
      <c r="T4" s="549"/>
      <c r="U4" s="549"/>
      <c r="V4" s="549"/>
      <c r="W4" s="549"/>
      <c r="X4" s="549"/>
      <c r="Y4" s="549"/>
      <c r="Z4" s="549"/>
      <c r="AA4" s="549"/>
      <c r="AB4" s="549"/>
      <c r="AC4" s="549"/>
      <c r="AD4" s="549"/>
      <c r="AE4" s="549"/>
      <c r="AF4" s="549"/>
      <c r="AG4" s="549"/>
      <c r="AH4" s="549"/>
      <c r="AI4" s="549"/>
      <c r="AJ4" s="549"/>
      <c r="AK4" s="549"/>
      <c r="AL4" s="549"/>
      <c r="AM4" s="549"/>
      <c r="AN4" s="549"/>
      <c r="AO4" s="549"/>
      <c r="AP4" s="549"/>
      <c r="AQ4" s="549"/>
      <c r="AR4" s="549"/>
      <c r="AS4" s="549"/>
      <c r="AT4" s="549"/>
      <c r="AU4" s="549"/>
      <c r="AV4" s="549"/>
      <c r="AW4" s="549"/>
      <c r="AX4" s="549"/>
      <c r="AY4" s="549"/>
      <c r="AZ4" s="549"/>
      <c r="BA4" s="549"/>
      <c r="BB4" s="549"/>
      <c r="BC4" s="549"/>
      <c r="BD4" s="549"/>
      <c r="BE4" s="549"/>
      <c r="BF4" s="549"/>
      <c r="BG4" s="549"/>
      <c r="BH4" s="549"/>
      <c r="BI4" s="549"/>
      <c r="BJ4" s="549"/>
      <c r="BK4" s="549"/>
      <c r="BL4" s="549"/>
      <c r="BM4" s="549"/>
      <c r="BN4" s="549"/>
      <c r="BO4" s="549"/>
      <c r="BP4" s="549"/>
      <c r="BQ4" s="549"/>
      <c r="BR4" s="549"/>
      <c r="BS4" s="549"/>
      <c r="BT4" s="549"/>
      <c r="BU4" s="549"/>
      <c r="BV4" s="549"/>
      <c r="BW4" s="549"/>
      <c r="BX4" s="549"/>
      <c r="BY4" s="549"/>
      <c r="BZ4" s="549"/>
      <c r="CA4" s="549"/>
      <c r="CB4" s="549"/>
      <c r="CC4" s="549"/>
      <c r="CD4" s="549"/>
      <c r="CE4" s="549"/>
      <c r="CF4" s="549"/>
      <c r="CG4" s="549"/>
      <c r="CH4" s="549"/>
      <c r="CI4" s="549"/>
      <c r="CJ4" s="549"/>
      <c r="CK4" s="549"/>
      <c r="CL4" s="549"/>
      <c r="CM4" s="549"/>
      <c r="CN4" s="549"/>
      <c r="CO4" s="549"/>
      <c r="CP4" s="549"/>
      <c r="CQ4" s="549"/>
      <c r="CR4" s="549"/>
      <c r="CS4" s="549"/>
      <c r="CT4" s="549"/>
      <c r="CU4" s="549"/>
      <c r="CV4" s="549"/>
      <c r="CW4" s="549"/>
      <c r="CX4" s="549"/>
      <c r="CY4" s="549"/>
      <c r="CZ4" s="549"/>
      <c r="DA4" s="549"/>
      <c r="DB4" s="549"/>
      <c r="DC4" s="549"/>
      <c r="DD4" s="549"/>
      <c r="DE4" s="549"/>
      <c r="DF4" s="549"/>
      <c r="DG4" s="549"/>
      <c r="DH4" s="549"/>
      <c r="DI4" s="549"/>
      <c r="DJ4" s="549"/>
      <c r="DK4" s="549"/>
      <c r="DL4" s="549"/>
      <c r="DM4" s="549"/>
    </row>
    <row r="5" spans="1:167" x14ac:dyDescent="0.2">
      <c r="A5" s="183"/>
      <c r="B5" s="183"/>
      <c r="C5" s="183"/>
      <c r="D5" s="183"/>
      <c r="E5" s="183"/>
      <c r="F5" s="183"/>
      <c r="G5" s="183"/>
      <c r="H5" s="183"/>
    </row>
    <row r="6" spans="1:167" x14ac:dyDescent="0.2">
      <c r="A6" s="211"/>
      <c r="B6" s="220"/>
      <c r="C6" s="221" t="s">
        <v>715</v>
      </c>
      <c r="D6" s="222"/>
      <c r="E6" s="223" t="s">
        <v>751</v>
      </c>
      <c r="F6" s="211"/>
      <c r="G6" s="211"/>
      <c r="H6" s="224"/>
    </row>
    <row r="7" spans="1:167" x14ac:dyDescent="0.2">
      <c r="A7" s="225" t="s">
        <v>752</v>
      </c>
      <c r="B7" s="211" t="s">
        <v>26</v>
      </c>
      <c r="C7" s="211" t="s">
        <v>753</v>
      </c>
      <c r="D7" s="211" t="s">
        <v>718</v>
      </c>
      <c r="E7" s="211" t="s">
        <v>718</v>
      </c>
      <c r="F7" s="225" t="s">
        <v>754</v>
      </c>
      <c r="G7" s="225" t="s">
        <v>715</v>
      </c>
      <c r="H7" s="225" t="s">
        <v>755</v>
      </c>
    </row>
    <row r="8" spans="1:167" x14ac:dyDescent="0.2">
      <c r="A8" s="212"/>
      <c r="B8" s="213"/>
      <c r="C8" s="213" t="s">
        <v>756</v>
      </c>
      <c r="D8" s="213"/>
      <c r="E8" s="213"/>
      <c r="F8" s="213"/>
      <c r="G8" s="213" t="s">
        <v>719</v>
      </c>
      <c r="H8" s="213" t="s">
        <v>757</v>
      </c>
    </row>
    <row r="9" spans="1:167" x14ac:dyDescent="0.2">
      <c r="A9" s="214"/>
      <c r="B9" s="215"/>
      <c r="C9" s="215"/>
      <c r="D9" s="215"/>
      <c r="E9" s="215"/>
      <c r="F9" s="214"/>
      <c r="G9" s="215"/>
      <c r="H9" s="214"/>
    </row>
    <row r="10" spans="1:167" x14ac:dyDescent="0.2">
      <c r="A10" s="216" t="s">
        <v>758</v>
      </c>
      <c r="B10" s="418"/>
      <c r="C10" s="418"/>
      <c r="D10" s="418"/>
      <c r="E10" s="217"/>
      <c r="F10" s="216" t="s">
        <v>759</v>
      </c>
      <c r="G10" s="418"/>
      <c r="H10" s="420"/>
    </row>
    <row r="11" spans="1:167" x14ac:dyDescent="0.2">
      <c r="A11" s="216" t="s">
        <v>760</v>
      </c>
      <c r="B11" s="421"/>
      <c r="C11" s="421"/>
      <c r="D11" s="421"/>
      <c r="E11" s="217"/>
      <c r="F11" s="216" t="s">
        <v>761</v>
      </c>
      <c r="G11" s="421"/>
      <c r="H11" s="421">
        <v>10000</v>
      </c>
    </row>
    <row r="12" spans="1:167" x14ac:dyDescent="0.2">
      <c r="A12" s="216" t="s">
        <v>762</v>
      </c>
      <c r="B12" s="421"/>
      <c r="C12" s="421"/>
      <c r="D12" s="421"/>
      <c r="E12" s="217"/>
      <c r="F12" s="216" t="s">
        <v>763</v>
      </c>
      <c r="G12" s="421"/>
      <c r="H12" s="421"/>
    </row>
    <row r="13" spans="1:167" x14ac:dyDescent="0.2">
      <c r="A13" s="216" t="s">
        <v>764</v>
      </c>
      <c r="B13" s="421"/>
      <c r="C13" s="421"/>
      <c r="D13" s="421"/>
      <c r="E13" s="217">
        <v>-450</v>
      </c>
      <c r="F13" s="216" t="s">
        <v>765</v>
      </c>
      <c r="G13" s="421"/>
      <c r="H13" s="420"/>
    </row>
    <row r="14" spans="1:167" x14ac:dyDescent="0.2">
      <c r="A14" s="216" t="s">
        <v>766</v>
      </c>
      <c r="B14" s="421"/>
      <c r="C14" s="421"/>
      <c r="D14" s="421"/>
      <c r="E14" s="217">
        <v>8900</v>
      </c>
      <c r="F14" s="216" t="s">
        <v>767</v>
      </c>
      <c r="G14" s="421"/>
      <c r="H14" s="421">
        <v>1000</v>
      </c>
    </row>
    <row r="15" spans="1:167" x14ac:dyDescent="0.2">
      <c r="A15" s="216" t="s">
        <v>768</v>
      </c>
      <c r="B15" s="421"/>
      <c r="C15" s="421"/>
      <c r="D15" s="421"/>
      <c r="E15" s="217"/>
      <c r="F15" s="216" t="s">
        <v>769</v>
      </c>
      <c r="G15" s="421"/>
      <c r="H15" s="421"/>
    </row>
    <row r="16" spans="1:167" x14ac:dyDescent="0.2">
      <c r="A16" s="218" t="s">
        <v>770</v>
      </c>
      <c r="B16" s="422">
        <f>SUM(B13:B15)</f>
        <v>0</v>
      </c>
      <c r="C16" s="422">
        <f>SUM(C13:C15)</f>
        <v>0</v>
      </c>
      <c r="D16" s="422">
        <f>SUM(D13:D15)</f>
        <v>0</v>
      </c>
      <c r="E16" s="422">
        <f>SUM(E13:E15)</f>
        <v>8450</v>
      </c>
      <c r="F16" s="216" t="s">
        <v>771</v>
      </c>
      <c r="G16" s="421"/>
      <c r="H16" s="421"/>
    </row>
    <row r="17" spans="1:8" x14ac:dyDescent="0.2">
      <c r="A17" s="216"/>
      <c r="B17" s="421"/>
      <c r="C17" s="421"/>
      <c r="D17" s="421"/>
      <c r="E17" s="217"/>
      <c r="F17" s="216"/>
      <c r="G17" s="421"/>
      <c r="H17" s="420"/>
    </row>
    <row r="18" spans="1:8" x14ac:dyDescent="0.2">
      <c r="A18" s="216" t="s">
        <v>772</v>
      </c>
      <c r="B18" s="421"/>
      <c r="C18" s="421"/>
      <c r="D18" s="421"/>
      <c r="E18" s="217"/>
      <c r="F18" s="216"/>
      <c r="G18" s="421"/>
      <c r="H18" s="420"/>
    </row>
    <row r="19" spans="1:8" x14ac:dyDescent="0.2">
      <c r="A19" s="216" t="s">
        <v>773</v>
      </c>
      <c r="B19" s="421"/>
      <c r="C19" s="421"/>
      <c r="D19" s="421"/>
      <c r="E19" s="217"/>
      <c r="F19" s="216" t="s">
        <v>774</v>
      </c>
      <c r="G19" s="421"/>
      <c r="H19" s="421">
        <v>-25155</v>
      </c>
    </row>
    <row r="20" spans="1:8" x14ac:dyDescent="0.2">
      <c r="A20" s="216" t="s">
        <v>775</v>
      </c>
      <c r="B20" s="421"/>
      <c r="C20" s="421"/>
      <c r="D20" s="421"/>
      <c r="E20" s="217">
        <f>B42</f>
        <v>12140</v>
      </c>
      <c r="F20" s="216" t="s">
        <v>776</v>
      </c>
      <c r="G20" s="421">
        <f>Résultat!B31</f>
        <v>0</v>
      </c>
      <c r="H20" s="421">
        <v>20155</v>
      </c>
    </row>
    <row r="21" spans="1:8" x14ac:dyDescent="0.2">
      <c r="A21" s="216" t="s">
        <v>900</v>
      </c>
      <c r="B21" s="421"/>
      <c r="C21" s="421"/>
      <c r="D21" s="421"/>
      <c r="E21" s="217">
        <f>B43</f>
        <v>32040</v>
      </c>
      <c r="F21" s="216" t="s">
        <v>777</v>
      </c>
      <c r="G21" s="421"/>
      <c r="H21" s="421"/>
    </row>
    <row r="22" spans="1:8" x14ac:dyDescent="0.2">
      <c r="A22" s="216" t="s">
        <v>778</v>
      </c>
      <c r="B22" s="421"/>
      <c r="C22" s="421"/>
      <c r="D22" s="421"/>
      <c r="E22" s="217"/>
      <c r="F22" s="218" t="s">
        <v>779</v>
      </c>
      <c r="G22" s="422">
        <f>SUM(G10:G21)</f>
        <v>0</v>
      </c>
      <c r="H22" s="422">
        <f>SUM(H10:H21)</f>
        <v>6000</v>
      </c>
    </row>
    <row r="23" spans="1:8" x14ac:dyDescent="0.2">
      <c r="A23" s="216" t="s">
        <v>780</v>
      </c>
      <c r="B23" s="421"/>
      <c r="C23" s="421"/>
      <c r="D23" s="421"/>
      <c r="E23" s="217"/>
      <c r="F23" s="218"/>
      <c r="G23" s="421"/>
      <c r="H23" s="420"/>
    </row>
    <row r="24" spans="1:8" x14ac:dyDescent="0.2">
      <c r="A24" s="216"/>
      <c r="B24" s="421"/>
      <c r="C24" s="421"/>
      <c r="D24" s="421"/>
      <c r="E24" s="217"/>
      <c r="F24" s="216"/>
      <c r="G24" s="421"/>
      <c r="H24" s="420"/>
    </row>
    <row r="25" spans="1:8" x14ac:dyDescent="0.2">
      <c r="A25" s="216" t="s">
        <v>781</v>
      </c>
      <c r="B25" s="421"/>
      <c r="C25" s="421"/>
      <c r="D25" s="421"/>
      <c r="E25" s="217"/>
      <c r="F25" s="216" t="s">
        <v>782</v>
      </c>
      <c r="G25" s="421"/>
      <c r="H25" s="421">
        <v>0</v>
      </c>
    </row>
    <row r="26" spans="1:8" x14ac:dyDescent="0.2">
      <c r="A26" s="216" t="s">
        <v>783</v>
      </c>
      <c r="B26" s="421"/>
      <c r="C26" s="421"/>
      <c r="D26" s="421"/>
      <c r="E26" s="217">
        <v>54822</v>
      </c>
      <c r="F26" s="216" t="s">
        <v>784</v>
      </c>
      <c r="G26" s="421"/>
      <c r="H26" s="420"/>
    </row>
    <row r="27" spans="1:8" x14ac:dyDescent="0.2">
      <c r="A27" s="216" t="s">
        <v>785</v>
      </c>
      <c r="B27" s="421"/>
      <c r="C27" s="421"/>
      <c r="D27" s="421"/>
      <c r="E27" s="217">
        <v>1250</v>
      </c>
      <c r="F27" s="216" t="s">
        <v>786</v>
      </c>
      <c r="G27" s="421"/>
      <c r="H27" s="421">
        <v>0</v>
      </c>
    </row>
    <row r="28" spans="1:8" x14ac:dyDescent="0.2">
      <c r="A28" s="216" t="s">
        <v>787</v>
      </c>
      <c r="B28" s="421"/>
      <c r="C28" s="421"/>
      <c r="D28" s="421"/>
      <c r="E28" s="217"/>
      <c r="F28" s="216" t="s">
        <v>788</v>
      </c>
      <c r="G28" s="421"/>
      <c r="H28" s="421"/>
    </row>
    <row r="29" spans="1:8" x14ac:dyDescent="0.2">
      <c r="A29" s="216" t="s">
        <v>789</v>
      </c>
      <c r="B29" s="421"/>
      <c r="C29" s="421"/>
      <c r="D29" s="421"/>
      <c r="E29" s="217">
        <v>1000</v>
      </c>
      <c r="F29" s="216" t="s">
        <v>790</v>
      </c>
      <c r="G29" s="421"/>
      <c r="H29" s="421"/>
    </row>
    <row r="30" spans="1:8" x14ac:dyDescent="0.2">
      <c r="A30" s="216" t="s">
        <v>666</v>
      </c>
      <c r="B30" s="421"/>
      <c r="C30" s="421"/>
      <c r="D30" s="421"/>
      <c r="E30" s="217">
        <v>500</v>
      </c>
      <c r="F30" s="216" t="s">
        <v>791</v>
      </c>
      <c r="G30" s="421"/>
      <c r="H30" s="421">
        <v>53952</v>
      </c>
    </row>
    <row r="31" spans="1:8" x14ac:dyDescent="0.2">
      <c r="A31" s="216"/>
      <c r="B31" s="420"/>
      <c r="C31" s="420"/>
      <c r="D31" s="420"/>
      <c r="E31" s="216"/>
      <c r="F31" s="216" t="s">
        <v>882</v>
      </c>
      <c r="G31" s="421"/>
      <c r="H31" s="421">
        <v>25250</v>
      </c>
    </row>
    <row r="32" spans="1:8" x14ac:dyDescent="0.2">
      <c r="A32" s="218" t="s">
        <v>792</v>
      </c>
      <c r="B32" s="422">
        <f>SUM(B19:B31)</f>
        <v>0</v>
      </c>
      <c r="C32" s="422">
        <f t="shared" ref="C32:D32" si="0">SUM(C19:C31)</f>
        <v>0</v>
      </c>
      <c r="D32" s="422">
        <f t="shared" si="0"/>
        <v>0</v>
      </c>
      <c r="E32" s="422">
        <f>SUM(E19:E31)</f>
        <v>101752</v>
      </c>
      <c r="F32" s="216" t="s">
        <v>883</v>
      </c>
      <c r="G32" s="430"/>
      <c r="H32" s="421">
        <v>25000</v>
      </c>
    </row>
    <row r="33" spans="1:8" x14ac:dyDescent="0.2">
      <c r="A33" s="216"/>
      <c r="B33" s="421"/>
      <c r="C33" s="421"/>
      <c r="D33" s="421"/>
      <c r="E33" s="217"/>
      <c r="F33" s="218" t="s">
        <v>793</v>
      </c>
      <c r="G33" s="422">
        <f>SUM(G23:G32)</f>
        <v>0</v>
      </c>
      <c r="H33" s="422">
        <f>SUM(H23:H32)</f>
        <v>104202</v>
      </c>
    </row>
    <row r="34" spans="1:8" x14ac:dyDescent="0.2">
      <c r="A34" s="216" t="s">
        <v>794</v>
      </c>
      <c r="B34" s="421"/>
      <c r="C34" s="421"/>
      <c r="D34" s="421"/>
      <c r="E34" s="217"/>
      <c r="F34" s="216" t="s">
        <v>795</v>
      </c>
      <c r="G34" s="421"/>
      <c r="H34" s="421"/>
    </row>
    <row r="35" spans="1:8" x14ac:dyDescent="0.2">
      <c r="A35" s="216"/>
      <c r="B35" s="421"/>
      <c r="C35" s="421"/>
      <c r="D35" s="421"/>
      <c r="E35" s="217"/>
      <c r="F35" s="216"/>
      <c r="G35" s="421"/>
      <c r="H35" s="420"/>
    </row>
    <row r="36" spans="1:8" x14ac:dyDescent="0.2">
      <c r="A36" s="219" t="s">
        <v>796</v>
      </c>
      <c r="B36" s="423">
        <f>B16+B32</f>
        <v>0</v>
      </c>
      <c r="C36" s="423">
        <f>C16+C32</f>
        <v>0</v>
      </c>
      <c r="D36" s="423">
        <f>D16+D32</f>
        <v>0</v>
      </c>
      <c r="E36" s="423">
        <f>E16+E32</f>
        <v>110202</v>
      </c>
      <c r="F36" s="219" t="s">
        <v>797</v>
      </c>
      <c r="G36" s="423">
        <f>G22+G33</f>
        <v>0</v>
      </c>
      <c r="H36" s="423">
        <f>H22+H33</f>
        <v>110202</v>
      </c>
    </row>
    <row r="38" spans="1:8" x14ac:dyDescent="0.2">
      <c r="A38" t="s">
        <v>903</v>
      </c>
    </row>
    <row r="39" spans="1:8" x14ac:dyDescent="0.2">
      <c r="A39" t="s">
        <v>904</v>
      </c>
      <c r="B39" t="s">
        <v>906</v>
      </c>
      <c r="G39" s="426">
        <f>D36-G36</f>
        <v>0</v>
      </c>
    </row>
    <row r="40" spans="1:8" x14ac:dyDescent="0.2">
      <c r="G40" s="426"/>
    </row>
    <row r="41" spans="1:8" x14ac:dyDescent="0.2">
      <c r="A41" t="s">
        <v>905</v>
      </c>
    </row>
    <row r="42" spans="1:8" x14ac:dyDescent="0.2">
      <c r="A42" t="s">
        <v>901</v>
      </c>
      <c r="B42">
        <v>12140</v>
      </c>
    </row>
    <row r="43" spans="1:8" x14ac:dyDescent="0.2">
      <c r="A43" t="s">
        <v>902</v>
      </c>
      <c r="B43">
        <f>44180-12140</f>
        <v>32040</v>
      </c>
    </row>
    <row r="45" spans="1:8" x14ac:dyDescent="0.2">
      <c r="A45" t="s">
        <v>907</v>
      </c>
      <c r="B45">
        <v>8100</v>
      </c>
    </row>
  </sheetData>
  <mergeCells count="4">
    <mergeCell ref="A1:DM1"/>
    <mergeCell ref="A2:DM2"/>
    <mergeCell ref="A4:DM4"/>
    <mergeCell ref="A3:FK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Feuilles de calcul</vt:lpstr>
      </vt:variant>
      <vt:variant>
        <vt:i4>6</vt:i4>
      </vt:variant>
      <vt:variant>
        <vt:lpstr>Plages nommées</vt:lpstr>
      </vt:variant>
      <vt:variant>
        <vt:i4>4</vt:i4>
      </vt:variant>
    </vt:vector>
  </HeadingPairs>
  <TitlesOfParts>
    <vt:vector size="10" baseType="lpstr">
      <vt:lpstr>Journal et pièces</vt:lpstr>
      <vt:lpstr>FISCAL</vt:lpstr>
      <vt:lpstr>Grand-livre</vt:lpstr>
      <vt:lpstr>Balance</vt:lpstr>
      <vt:lpstr>Résultat</vt:lpstr>
      <vt:lpstr>Bilan</vt:lpstr>
      <vt:lpstr>Adrien</vt:lpstr>
      <vt:lpstr>JOURSMOIS</vt:lpstr>
      <vt:lpstr>Loan_Year</vt:lpstr>
      <vt:lpstr>NBJOURS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AMuller</dc:creator>
  <cp:lastModifiedBy>Romane Pawelec</cp:lastModifiedBy>
  <cp:lastPrinted>2021-08-24T18:22:49Z</cp:lastPrinted>
  <dcterms:created xsi:type="dcterms:W3CDTF">2021-08-07T14:39:58Z</dcterms:created>
  <dcterms:modified xsi:type="dcterms:W3CDTF">2025-11-05T14:30:59Z</dcterms:modified>
</cp:coreProperties>
</file>